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6555" tabRatio="961" firstSheet="4" activeTab="4"/>
  </bookViews>
  <sheets>
    <sheet name="Forside" sheetId="1" r:id="rId1"/>
    <sheet name="Dr.regnsk" sheetId="2" r:id="rId2"/>
    <sheet name="Inv.regnsk." sheetId="3" r:id="rId3"/>
    <sheet name="Balansen" sheetId="4" r:id="rId4"/>
    <sheet name="Kretsløp 1 - Arbeidskapitalen" sheetId="5" r:id="rId5"/>
    <sheet name="Kretsløp 2 - Egenkapitalen" sheetId="6" r:id="rId6"/>
    <sheet name="Kretsløp 3 - Anleggsm. og LG" sheetId="7" r:id="rId7"/>
    <sheet name="Utlån, aksjer og andeler" sheetId="8" r:id="rId8"/>
    <sheet name="Fond" sheetId="9" r:id="rId9"/>
    <sheet name="Likviditetsreserven" sheetId="10" r:id="rId10"/>
    <sheet name="Regnsk.m.mindreforbr" sheetId="11" r:id="rId11"/>
    <sheet name="Regnsk.m.merforbr" sheetId="12" r:id="rId12"/>
    <sheet name="Eksterne lån" sheetId="13" r:id="rId13"/>
    <sheet name="Ubrukte lånemidler" sheetId="14" r:id="rId14"/>
    <sheet name="Kapitalkonto" sheetId="15" r:id="rId15"/>
  </sheets>
  <definedNames>
    <definedName name="_xlnm.Print_Area" localSheetId="1">'Dr.regnsk'!$A$1:$D$61</definedName>
    <definedName name="_xlnm.Print_Area" localSheetId="0">'Forside'!$A$1:$I$46</definedName>
  </definedNames>
  <calcPr fullCalcOnLoad="1"/>
</workbook>
</file>

<file path=xl/sharedStrings.xml><?xml version="1.0" encoding="utf-8"?>
<sst xmlns="http://schemas.openxmlformats.org/spreadsheetml/2006/main" count="640" uniqueCount="345">
  <si>
    <t>DRIFTSREGNSKAPET</t>
  </si>
  <si>
    <t>600-619</t>
  </si>
  <si>
    <t>620-670</t>
  </si>
  <si>
    <t>700-770</t>
  </si>
  <si>
    <t>830-850, 880-890</t>
  </si>
  <si>
    <t>870</t>
  </si>
  <si>
    <t>874</t>
  </si>
  <si>
    <t>877</t>
  </si>
  <si>
    <t>SUM DRIFTSINNTEKTER</t>
  </si>
  <si>
    <t>SUM B=</t>
  </si>
  <si>
    <t>010-080, 160-165</t>
  </si>
  <si>
    <t>090-099</t>
  </si>
  <si>
    <t>100-285 -(160-165)</t>
  </si>
  <si>
    <t>300-380</t>
  </si>
  <si>
    <t>400-490</t>
  </si>
  <si>
    <t>590</t>
  </si>
  <si>
    <t>690 + (290-790)</t>
  </si>
  <si>
    <t>SUM C=</t>
  </si>
  <si>
    <t>Brutto driftsresultat</t>
  </si>
  <si>
    <t>B-C</t>
  </si>
  <si>
    <t>Driftsinntekter:</t>
  </si>
  <si>
    <t>Driftsutgifter:</t>
  </si>
  <si>
    <t>Finansinntekter:</t>
  </si>
  <si>
    <t>900-905</t>
  </si>
  <si>
    <t>920</t>
  </si>
  <si>
    <t>SUM E=</t>
  </si>
  <si>
    <t>SUM EKSTERNE FINANSINNTEKTER</t>
  </si>
  <si>
    <t>Finansutgifter</t>
  </si>
  <si>
    <t>500</t>
  </si>
  <si>
    <t>510</t>
  </si>
  <si>
    <t>520</t>
  </si>
  <si>
    <t>SUM F=</t>
  </si>
  <si>
    <t>SUM EKSTERNE FINANSUTGIFTER</t>
  </si>
  <si>
    <t>E-F</t>
  </si>
  <si>
    <t>990</t>
  </si>
  <si>
    <t>SUM I</t>
  </si>
  <si>
    <t>NETTO DRIFTSRESULTAT</t>
  </si>
  <si>
    <t>INTERNE FINANSTRANSAKSJONER</t>
  </si>
  <si>
    <t>930</t>
  </si>
  <si>
    <t>940</t>
  </si>
  <si>
    <t>950</t>
  </si>
  <si>
    <t>960</t>
  </si>
  <si>
    <t>SUM BRUK AV AVSETNINGER</t>
  </si>
  <si>
    <t>SUM J</t>
  </si>
  <si>
    <t>570</t>
  </si>
  <si>
    <t>530</t>
  </si>
  <si>
    <t>540</t>
  </si>
  <si>
    <t>550</t>
  </si>
  <si>
    <t>560</t>
  </si>
  <si>
    <t>SUM AVSETNINGER</t>
  </si>
  <si>
    <t>SUM K</t>
  </si>
  <si>
    <t>580</t>
  </si>
  <si>
    <t>980</t>
  </si>
  <si>
    <t>INVESTERINGSREGNSKAPET</t>
  </si>
  <si>
    <t>Inntekter:</t>
  </si>
  <si>
    <t>660-670</t>
  </si>
  <si>
    <t>600-650</t>
  </si>
  <si>
    <t>800-810</t>
  </si>
  <si>
    <t>830-890</t>
  </si>
  <si>
    <t>SUM L=</t>
  </si>
  <si>
    <t>SUM INNTEKTER</t>
  </si>
  <si>
    <t>Utgifter:</t>
  </si>
  <si>
    <t>SUM M=</t>
  </si>
  <si>
    <t>Finanstransaksjoner</t>
  </si>
  <si>
    <t>529</t>
  </si>
  <si>
    <t>548</t>
  </si>
  <si>
    <t>SUM N=</t>
  </si>
  <si>
    <t>SUM FINANS- OG FINANSIERINGSTRANSAKSJONER</t>
  </si>
  <si>
    <t>SUM O=</t>
  </si>
  <si>
    <t>FINANSIERINGSBEHOV</t>
  </si>
  <si>
    <t>DEKKET SLIK:</t>
  </si>
  <si>
    <t>910</t>
  </si>
  <si>
    <t>929</t>
  </si>
  <si>
    <t>970</t>
  </si>
  <si>
    <t>948</t>
  </si>
  <si>
    <t>SUM FINANSIERING</t>
  </si>
  <si>
    <t>SUM R=</t>
  </si>
  <si>
    <t>2.2</t>
  </si>
  <si>
    <t>2.1</t>
  </si>
  <si>
    <t>2.27-2.29</t>
  </si>
  <si>
    <t>2.24-2.26</t>
  </si>
  <si>
    <t>2.21</t>
  </si>
  <si>
    <t>2.13-2.17</t>
  </si>
  <si>
    <t>2.18</t>
  </si>
  <si>
    <t>2.12</t>
  </si>
  <si>
    <t>2.11</t>
  </si>
  <si>
    <t>2.10</t>
  </si>
  <si>
    <t>2.5</t>
  </si>
  <si>
    <t>2.56-2.58</t>
  </si>
  <si>
    <t>2.51-2.52</t>
  </si>
  <si>
    <t>2.53-2.54</t>
  </si>
  <si>
    <t>2.55</t>
  </si>
  <si>
    <t>2.5950</t>
  </si>
  <si>
    <t>2.5900</t>
  </si>
  <si>
    <t>2.5980</t>
  </si>
  <si>
    <t>2.5990</t>
  </si>
  <si>
    <t>2.4</t>
  </si>
  <si>
    <t>2.41-2.42</t>
  </si>
  <si>
    <t>2.43-2.44</t>
  </si>
  <si>
    <t>2.45-2.49</t>
  </si>
  <si>
    <t>2.3</t>
  </si>
  <si>
    <t>2.9</t>
  </si>
  <si>
    <t>2.9100</t>
  </si>
  <si>
    <t>2.9200-29899</t>
  </si>
  <si>
    <t>2.9999</t>
  </si>
  <si>
    <t>BALANSEN</t>
  </si>
  <si>
    <t>Kap.</t>
  </si>
  <si>
    <t>Eiendeler</t>
  </si>
  <si>
    <t>Anleggsmidler</t>
  </si>
  <si>
    <t>Faste eiendommer og anlegg</t>
  </si>
  <si>
    <t>Utlån</t>
  </si>
  <si>
    <t>2.22-2.23</t>
  </si>
  <si>
    <t>Aksjer og andeler</t>
  </si>
  <si>
    <t>Omløpsmidler</t>
  </si>
  <si>
    <t>Kortsiktige fordringer</t>
  </si>
  <si>
    <t>Sertifikater</t>
  </si>
  <si>
    <t>Obligasjoner</t>
  </si>
  <si>
    <t>Kasse/bank/post</t>
  </si>
  <si>
    <t>Sum eiendeler</t>
  </si>
  <si>
    <t>Egenkapital og Gjeld</t>
  </si>
  <si>
    <t>Egenkapital</t>
  </si>
  <si>
    <t>Disposisjonsfond</t>
  </si>
  <si>
    <t>Bundne driftsfond</t>
  </si>
  <si>
    <t>Bundne invest.fond</t>
  </si>
  <si>
    <t>Likviditetsreserve</t>
  </si>
  <si>
    <t>Kapitalkonto</t>
  </si>
  <si>
    <t>Gjeld</t>
  </si>
  <si>
    <t>Sertifikatlån</t>
  </si>
  <si>
    <t>Andre lån</t>
  </si>
  <si>
    <t>Kortsiktig gjeld</t>
  </si>
  <si>
    <t>Annen kortsiktig gjeld</t>
  </si>
  <si>
    <t>Sum EK og gjeld</t>
  </si>
  <si>
    <t>Memoriakonti</t>
  </si>
  <si>
    <t>Memoriakonto</t>
  </si>
  <si>
    <t>Ubrukte lånemidler</t>
  </si>
  <si>
    <t>Andre memoriakonti</t>
  </si>
  <si>
    <t>Motkonto for memoriakontiene</t>
  </si>
  <si>
    <t>Saldo 31.12</t>
  </si>
  <si>
    <t>Saldo 01.01</t>
  </si>
  <si>
    <t>Kapittel</t>
  </si>
  <si>
    <t>Endring</t>
  </si>
  <si>
    <t>SUM ENDRING I BALANSEN</t>
  </si>
  <si>
    <t>FRA BALANSEN:</t>
  </si>
  <si>
    <t>Sum inntekter</t>
  </si>
  <si>
    <t>Sum utgifter</t>
  </si>
  <si>
    <t>Avskrivninger</t>
  </si>
  <si>
    <t>Fra drift</t>
  </si>
  <si>
    <t>Fra investering</t>
  </si>
  <si>
    <t>FRA DRIFT OG INVESTERING:</t>
  </si>
  <si>
    <t>SUM DIFF. DRIFTS/INVESTERINGS</t>
  </si>
  <si>
    <t>(SKAL VÆRE 0,-)</t>
  </si>
  <si>
    <t>Sum bruk av avsetninger</t>
  </si>
  <si>
    <t>FRA DRIFTSREGNSKAPET</t>
  </si>
  <si>
    <t>Avsetninger</t>
  </si>
  <si>
    <t>Overføring til investeringsregnskapet</t>
  </si>
  <si>
    <t>ARTER</t>
  </si>
  <si>
    <t>SUM DIFF. DRIFT</t>
  </si>
  <si>
    <t>930-960</t>
  </si>
  <si>
    <t>530-570</t>
  </si>
  <si>
    <t>Sum finansiering</t>
  </si>
  <si>
    <t>Overført fra drift</t>
  </si>
  <si>
    <t>Bruk av lån</t>
  </si>
  <si>
    <t>Avdrag på lån</t>
  </si>
  <si>
    <t>Utlån/kjøp av aksjer</t>
  </si>
  <si>
    <t>910-970</t>
  </si>
  <si>
    <t>920,929</t>
  </si>
  <si>
    <t>510-560</t>
  </si>
  <si>
    <t>Aksjesalg og mottatte avdrag</t>
  </si>
  <si>
    <t>520,529</t>
  </si>
  <si>
    <t>Kretsløp 2 - EGENKAPITALEN</t>
  </si>
  <si>
    <t>FRA INVESTERINGSREGNSKAPET</t>
  </si>
  <si>
    <t>Kretsløp 3 - ANLEGGSMIDLER OG LANGSIKTIG GJELD</t>
  </si>
  <si>
    <t>Sum endring for avstemming mot endring på kapitalkonto</t>
  </si>
  <si>
    <t>UTLÅN, FORSKUTTERINGER, AKSJER OG ANDELER</t>
  </si>
  <si>
    <t>Utlån og forskutteringer</t>
  </si>
  <si>
    <t>2.22 - 2.23</t>
  </si>
  <si>
    <t>Avskrivninger utlån</t>
  </si>
  <si>
    <t>Fra kap.kto</t>
  </si>
  <si>
    <t>Nedskrivning aksjer og andeler</t>
  </si>
  <si>
    <t>Dette må legges inn manuelt</t>
  </si>
  <si>
    <t>Mottatte avdrag på utlån</t>
  </si>
  <si>
    <t>SUM DIFF. INVESTERING</t>
  </si>
  <si>
    <t>ENDRING DRIFT/INVESTERING</t>
  </si>
  <si>
    <t>FOND</t>
  </si>
  <si>
    <t>Ubundne invest.fond</t>
  </si>
  <si>
    <t>Avsetning til disp.fond</t>
  </si>
  <si>
    <t>Bruk av disp.fond</t>
  </si>
  <si>
    <t>Ansetning bundne fond</t>
  </si>
  <si>
    <t>940,948</t>
  </si>
  <si>
    <t>DIFFERANSE</t>
  </si>
  <si>
    <t>LIKVIDITETSRESERVE</t>
  </si>
  <si>
    <t>Likviditetsreserven</t>
  </si>
  <si>
    <t>Bruk av likviditetsreserven</t>
  </si>
  <si>
    <t>Avsetning til likviditetsreserven</t>
  </si>
  <si>
    <t>Salg av driftsmidler og fast eiendom</t>
  </si>
  <si>
    <t>Andre salgsinntekter</t>
  </si>
  <si>
    <t>overføringer med krav til motytelse</t>
  </si>
  <si>
    <t>statlige overføringer</t>
  </si>
  <si>
    <t>Andre overføringer</t>
  </si>
  <si>
    <t>Renteinntekter, utbytte og eieruttak</t>
  </si>
  <si>
    <t>Lønnsutgifter</t>
  </si>
  <si>
    <t>Sosiale utgifter</t>
  </si>
  <si>
    <t>Kjøp av varer og tjenester som inngår i tjenesteproduksjon</t>
  </si>
  <si>
    <t>Overføringer</t>
  </si>
  <si>
    <t>Renteutgifter, provisjoner og andre finansutgifter</t>
  </si>
  <si>
    <t>Fordelte utgifter</t>
  </si>
  <si>
    <t>Avdragsutgifter</t>
  </si>
  <si>
    <t>Kjøp av aksjer og andeler</t>
  </si>
  <si>
    <t>Avsetninger til likviditetsreserve</t>
  </si>
  <si>
    <t>Salg av aksjer og andeler</t>
  </si>
  <si>
    <t>Overføring fra driftsregnskapet</t>
  </si>
  <si>
    <t>Bruk av ubundne investeringsfond</t>
  </si>
  <si>
    <t>Bruk av disposisjonsfond</t>
  </si>
  <si>
    <t>Bruk av bundne investeringsfond</t>
  </si>
  <si>
    <t>Udisponert ( regnskapsmessig mindreforbruk)</t>
  </si>
  <si>
    <t>Brukerbetalinger</t>
  </si>
  <si>
    <t>Andre salgs- og leieinntekter</t>
  </si>
  <si>
    <t>Overføring med krav til motytelse</t>
  </si>
  <si>
    <t>Rammetilskudd</t>
  </si>
  <si>
    <t>Andre statlige tilskudd</t>
  </si>
  <si>
    <t>Skatt på inntekt og formue</t>
  </si>
  <si>
    <t>Eiendomsskatt</t>
  </si>
  <si>
    <t>Andre direkte og indirekte skatter</t>
  </si>
  <si>
    <t>Kjøp av varer og tjenester som inngår i tjenesteproduksjonen</t>
  </si>
  <si>
    <t>Motpost avskrivninger</t>
  </si>
  <si>
    <t>Bruk av tidligere års regnskapsmessige overskudd</t>
  </si>
  <si>
    <t>Bruk av bundne driftsfond</t>
  </si>
  <si>
    <t>Overført til investeringsregnskapet</t>
  </si>
  <si>
    <t>Dekning av tidligere års regnskapsmessige underskudd</t>
  </si>
  <si>
    <t>Avsetninger til disposisjonsfond</t>
  </si>
  <si>
    <t>Avsetninger til bundne driftsfond</t>
  </si>
  <si>
    <t>Avsetninger til likviditetsreserven</t>
  </si>
  <si>
    <t>Fyll ut kun de feltene med følgende farge:</t>
  </si>
  <si>
    <t>Feltene med denne fargen oppdateres automatisk:</t>
  </si>
  <si>
    <t>Regnskapsmessig merforbruk</t>
  </si>
  <si>
    <t>Ihendehaverobligasjonslån</t>
  </si>
  <si>
    <t>UBRUKTE LÅNEMIDLER</t>
  </si>
  <si>
    <t>Nye lån i året:</t>
  </si>
  <si>
    <t>..</t>
  </si>
  <si>
    <t>SUM</t>
  </si>
  <si>
    <t>Nytt lån beløp:</t>
  </si>
  <si>
    <t xml:space="preserve">Bruk av lån </t>
  </si>
  <si>
    <t>FRA INVESTERINGSREGNSKAPET:</t>
  </si>
  <si>
    <t>HER LEGGES INN TALL FRA DRIFTSREGNSKAPET:</t>
  </si>
  <si>
    <t>HER LEGGES INN TALL FRA INVESTERINGSREGNSKAPET:</t>
  </si>
  <si>
    <t>HER LEGGES INN TALL FRA BALANSEN:</t>
  </si>
  <si>
    <t>HER ER AVSTEMMINGENE:</t>
  </si>
  <si>
    <t>2.31</t>
  </si>
  <si>
    <t>(negativt tall)</t>
  </si>
  <si>
    <t>KAPITALKONTO</t>
  </si>
  <si>
    <t>INNGÅENDE BALANSE</t>
  </si>
  <si>
    <t>DEBET</t>
  </si>
  <si>
    <t>KREDIT</t>
  </si>
  <si>
    <t>UTGÅENDE BALANSE</t>
  </si>
  <si>
    <t>Salg av fast eiendom og anlegg</t>
  </si>
  <si>
    <t>Av- og nedskrivning av fast eiendom og anlegg</t>
  </si>
  <si>
    <t>Aktivering av fast eiendom og anlegg</t>
  </si>
  <si>
    <t>Salg av utstyr, maskiner og transportmidler</t>
  </si>
  <si>
    <t>Nedskriving av aksjer og andeler</t>
  </si>
  <si>
    <t>Bruk av midler fra eksterne lån</t>
  </si>
  <si>
    <t>Avdrag på eksterne lån</t>
  </si>
  <si>
    <t>Urealisert valutatap</t>
  </si>
  <si>
    <t>Urealisert valutagevinst</t>
  </si>
  <si>
    <t>Oppdateres automatisk</t>
  </si>
  <si>
    <t>Må legges inn manuelt</t>
  </si>
  <si>
    <t>Oppskrivning av aksjer og andeler</t>
  </si>
  <si>
    <t>Av- og nedskrivning på utlån</t>
  </si>
  <si>
    <t xml:space="preserve"> </t>
  </si>
  <si>
    <t>RESULTAT EKSTERNE FINANSTRANS.</t>
  </si>
  <si>
    <t>Dekning av tidligere års udekket (regnsk.m. underskudd)</t>
  </si>
  <si>
    <t>Avsetninger til ubundne investeringsfond</t>
  </si>
  <si>
    <t>Bruk av tidligere års udisponert (regnskapsm. mindreforbr.)</t>
  </si>
  <si>
    <t>Udekket (regnskapsmessig merforbruk)</t>
  </si>
  <si>
    <t>Utstyr, maskiner og transportmidler</t>
  </si>
  <si>
    <t>Regnskapsmessig mindreforbruk</t>
  </si>
  <si>
    <t>Langsiktig gjeld</t>
  </si>
  <si>
    <t>Kassekreditt</t>
  </si>
  <si>
    <t>Ikke disponert nto. regnskapsm. mindreforbruk</t>
  </si>
  <si>
    <t>Endring mem.konti ubrukte lånemidler</t>
  </si>
  <si>
    <t>Pkt. 13 i program</t>
  </si>
  <si>
    <t>Eksterne finansieringsutg.</t>
  </si>
  <si>
    <t>Kretsløp 1 - ARBEIDSKAPITALEN</t>
  </si>
  <si>
    <t>Årets regnsk.m. merforbruk</t>
  </si>
  <si>
    <t>Årets regnsk.m. mindreforbruk</t>
  </si>
  <si>
    <t>Sum finansieringstrans.</t>
  </si>
  <si>
    <t>Endring i mem. kti ubrukte lånem.</t>
  </si>
  <si>
    <t>Pkt. 12 i program</t>
  </si>
  <si>
    <t>Pkt 3. i program</t>
  </si>
  <si>
    <t>Dette må legges inn manuelt (oppskr. gir minus)</t>
  </si>
  <si>
    <t>Pkt. 6.1 i program</t>
  </si>
  <si>
    <t>Bruk av bundne fond</t>
  </si>
  <si>
    <t>Bruk av ubundne kap.fond</t>
  </si>
  <si>
    <t>Pkt. 6.2 i program</t>
  </si>
  <si>
    <t>REGNSKAPSMESSIG MINDREFORBRUK</t>
  </si>
  <si>
    <t>Bruk av tidligere års regnsk.m. overskudd</t>
  </si>
  <si>
    <t>Pkt. 6.3 i program</t>
  </si>
  <si>
    <t>Årets regnskapsmessige mindreforbruk</t>
  </si>
  <si>
    <t>REGNSKAPSMESSIG MERFORBRUK</t>
  </si>
  <si>
    <t>Årets regnskapsmessige merforbruk</t>
  </si>
  <si>
    <t>Dekning av tidligere års regnsk.m. underskudd</t>
  </si>
  <si>
    <t>Dekning av tidliere års regnsk.m. underskudd</t>
  </si>
  <si>
    <t>Pkt. 6.4 i program</t>
  </si>
  <si>
    <t>Pkt. 5 i program</t>
  </si>
  <si>
    <t>Endring i mem.konti for ubrukte lånem.</t>
  </si>
  <si>
    <t>Pkt. 4 i program</t>
  </si>
  <si>
    <t>Av- og nedskrivning av utstyr, maskiner, transp.m.</t>
  </si>
  <si>
    <t>Oppskrivning av utstyr, maskiner, transp.m.</t>
  </si>
  <si>
    <t>Aktivering av utstyr, maskiner og transportmidler</t>
  </si>
  <si>
    <t>Oppskrivning utlån</t>
  </si>
  <si>
    <t>Eksterne finansieringsinnt.</t>
  </si>
  <si>
    <t>SUM DRIFTSUTGIFTER</t>
  </si>
  <si>
    <t>SUM UTGIFTER</t>
  </si>
  <si>
    <t>Avsetninger til bundne investeringsfond</t>
  </si>
  <si>
    <t xml:space="preserve">AVSTEMMINGER VED ÅRSAVSLUTNINGEN </t>
  </si>
  <si>
    <t>Kjøp av tjenester som erstatter kom. tjenesteproduksjon</t>
  </si>
  <si>
    <t>(MERK: alle tall skal i utgangspunktet legges inn med positivt fortegn)</t>
  </si>
  <si>
    <t>2.19</t>
  </si>
  <si>
    <t>Aktivering av pensjonsmidler</t>
  </si>
  <si>
    <t>Endring skyldig arb.g.avgift av netto pensj. forpliktelse</t>
  </si>
  <si>
    <t xml:space="preserve">EKSTERNE LÅN </t>
  </si>
  <si>
    <t>Sum endring for avstemming mot drifts- og investeringsregnskapet</t>
  </si>
  <si>
    <t>Premieavvik</t>
  </si>
  <si>
    <t>2.20</t>
  </si>
  <si>
    <t>Pensjonsmidler</t>
  </si>
  <si>
    <t>2.40</t>
  </si>
  <si>
    <t>Pensjonsforpliktelse</t>
  </si>
  <si>
    <t>2.39</t>
  </si>
  <si>
    <t>2.32-2.38</t>
  </si>
  <si>
    <t>2.5960</t>
  </si>
  <si>
    <t>2.5970</t>
  </si>
  <si>
    <t>Udisponert i investeringsregnskapet</t>
  </si>
  <si>
    <t>Udekket i investeringsregnskapet</t>
  </si>
  <si>
    <t>(Her er det ganske sikkert at det blir behov for flere linjer for den enkelte - bare legg inn.)</t>
  </si>
  <si>
    <t>Oppskrivning aksjer og andeler</t>
  </si>
  <si>
    <t>Regnskapsmessig merforbruk drift</t>
  </si>
  <si>
    <t>Regnskapsmessig mindreforbruk drift</t>
  </si>
  <si>
    <t>SUM ENDRING REGNSKAPSMESSIG MERFORBRUK</t>
  </si>
  <si>
    <t>SUM ENDRING REGNSKAPSMESSIG MINDREFORBRUK</t>
  </si>
  <si>
    <t>NB!!!!!</t>
  </si>
  <si>
    <t>Endring pensjonsforpliktelser KLP</t>
  </si>
  <si>
    <t>Endring pensjonsforpliktelser SPK</t>
  </si>
  <si>
    <t>Kto.:   2.45.19.005</t>
  </si>
  <si>
    <t xml:space="preserve">Kto.: </t>
  </si>
  <si>
    <t xml:space="preserve">Kto.:   </t>
  </si>
  <si>
    <t>2006 (4.utgave)</t>
  </si>
</sst>
</file>

<file path=xl/styles.xml><?xml version="1.0" encoding="utf-8"?>
<styleSheet xmlns="http://schemas.openxmlformats.org/spreadsheetml/2006/main">
  <numFmts count="2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_(* #,##0.0_);_(* \(#,##0.0\);_(* &quot;-&quot;??_);_(@_)"/>
    <numFmt numFmtId="181" formatCode="_(* #,##0_);_(* \(#,##0\);_(* &quot;-&quot;??_);_(@_)"/>
    <numFmt numFmtId="182" formatCode="&quot;Ja&quot;;&quot;Ja&quot;;&quot;Nei&quot;"/>
    <numFmt numFmtId="183" formatCode="&quot;Sann&quot;;&quot;Sann&quot;;&quot;Usann&quot;"/>
    <numFmt numFmtId="184" formatCode="&quot;På&quot;;&quot;På&quot;;&quot;Av&quot;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4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Comic Sans MS"/>
      <family val="4"/>
    </font>
    <font>
      <b/>
      <sz val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3" borderId="1" applyNumberFormat="0" applyAlignment="0" applyProtection="0"/>
    <xf numFmtId="0" fontId="41" fillId="0" borderId="2" applyNumberFormat="0" applyFill="0" applyAlignment="0" applyProtection="0"/>
    <xf numFmtId="0" fontId="42" fillId="24" borderId="3" applyNumberFormat="0" applyAlignment="0" applyProtection="0"/>
    <xf numFmtId="0" fontId="0" fillId="25" borderId="4" applyNumberFormat="0" applyFont="0" applyAlignment="0" applyProtection="0"/>
    <xf numFmtId="0" fontId="43" fillId="26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0" borderId="9" applyNumberForma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49" fontId="0" fillId="33" borderId="12" xfId="0" applyNumberForma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81" fontId="0" fillId="0" borderId="0" xfId="51" applyNumberFormat="1" applyFont="1" applyAlignment="1">
      <alignment/>
    </xf>
    <xf numFmtId="181" fontId="0" fillId="0" borderId="13" xfId="51" applyNumberFormat="1" applyFont="1" applyBorder="1" applyAlignment="1">
      <alignment/>
    </xf>
    <xf numFmtId="181" fontId="0" fillId="34" borderId="14" xfId="51" applyNumberFormat="1" applyFont="1" applyFill="1" applyBorder="1" applyAlignment="1">
      <alignment/>
    </xf>
    <xf numFmtId="181" fontId="0" fillId="34" borderId="15" xfId="51" applyNumberFormat="1" applyFont="1" applyFill="1" applyBorder="1" applyAlignment="1">
      <alignment/>
    </xf>
    <xf numFmtId="181" fontId="0" fillId="0" borderId="16" xfId="51" applyNumberFormat="1" applyFont="1" applyBorder="1" applyAlignment="1">
      <alignment/>
    </xf>
    <xf numFmtId="181" fontId="0" fillId="0" borderId="14" xfId="51" applyNumberFormat="1" applyFont="1" applyBorder="1" applyAlignment="1">
      <alignment/>
    </xf>
    <xf numFmtId="181" fontId="0" fillId="35" borderId="14" xfId="51" applyNumberFormat="1" applyFont="1" applyFill="1" applyBorder="1" applyAlignment="1">
      <alignment/>
    </xf>
    <xf numFmtId="181" fontId="0" fillId="35" borderId="14" xfId="51" applyNumberFormat="1" applyFont="1" applyFill="1" applyBorder="1" applyAlignment="1">
      <alignment/>
    </xf>
    <xf numFmtId="181" fontId="0" fillId="34" borderId="14" xfId="51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49" fontId="1" fillId="36" borderId="10" xfId="0" applyNumberFormat="1" applyFont="1" applyFill="1" applyBorder="1" applyAlignment="1">
      <alignment horizontal="right"/>
    </xf>
    <xf numFmtId="181" fontId="0" fillId="36" borderId="14" xfId="51" applyNumberFormat="1" applyFont="1" applyFill="1" applyBorder="1" applyAlignment="1">
      <alignment/>
    </xf>
    <xf numFmtId="0" fontId="0" fillId="36" borderId="0" xfId="0" applyFill="1" applyAlignment="1">
      <alignment/>
    </xf>
    <xf numFmtId="49" fontId="5" fillId="36" borderId="10" xfId="0" applyNumberFormat="1" applyFont="1" applyFill="1" applyBorder="1" applyAlignment="1">
      <alignment horizontal="right"/>
    </xf>
    <xf numFmtId="181" fontId="5" fillId="36" borderId="14" xfId="51" applyNumberFormat="1" applyFont="1" applyFill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33" borderId="19" xfId="0" applyNumberFormat="1" applyFont="1" applyFill="1" applyBorder="1" applyAlignment="1">
      <alignment/>
    </xf>
    <xf numFmtId="49" fontId="6" fillId="33" borderId="19" xfId="0" applyNumberFormat="1" applyFont="1" applyFill="1" applyBorder="1" applyAlignment="1">
      <alignment/>
    </xf>
    <xf numFmtId="49" fontId="0" fillId="33" borderId="19" xfId="0" applyNumberFormat="1" applyFont="1" applyFill="1" applyBorder="1" applyAlignment="1">
      <alignment/>
    </xf>
    <xf numFmtId="49" fontId="0" fillId="37" borderId="2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181" fontId="0" fillId="0" borderId="19" xfId="51" applyNumberFormat="1" applyFont="1" applyBorder="1" applyAlignment="1">
      <alignment/>
    </xf>
    <xf numFmtId="181" fontId="0" fillId="35" borderId="19" xfId="51" applyNumberFormat="1" applyFont="1" applyFill="1" applyBorder="1" applyAlignment="1">
      <alignment/>
    </xf>
    <xf numFmtId="181" fontId="0" fillId="34" borderId="19" xfId="51" applyNumberFormat="1" applyFont="1" applyFill="1" applyBorder="1" applyAlignment="1">
      <alignment/>
    </xf>
    <xf numFmtId="181" fontId="0" fillId="0" borderId="0" xfId="51" applyNumberFormat="1" applyFont="1" applyBorder="1" applyAlignment="1">
      <alignment/>
    </xf>
    <xf numFmtId="181" fontId="0" fillId="0" borderId="21" xfId="51" applyNumberFormat="1" applyFont="1" applyBorder="1" applyAlignment="1">
      <alignment/>
    </xf>
    <xf numFmtId="0" fontId="7" fillId="0" borderId="0" xfId="0" applyFont="1" applyAlignment="1">
      <alignment/>
    </xf>
    <xf numFmtId="0" fontId="1" fillId="33" borderId="0" xfId="0" applyFont="1" applyFill="1" applyAlignment="1">
      <alignment/>
    </xf>
    <xf numFmtId="49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181" fontId="0" fillId="35" borderId="0" xfId="51" applyNumberFormat="1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181" fontId="0" fillId="35" borderId="22" xfId="51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23" xfId="0" applyBorder="1" applyAlignment="1">
      <alignment/>
    </xf>
    <xf numFmtId="181" fontId="7" fillId="0" borderId="24" xfId="0" applyNumberFormat="1" applyFont="1" applyBorder="1" applyAlignment="1">
      <alignment/>
    </xf>
    <xf numFmtId="49" fontId="0" fillId="38" borderId="0" xfId="0" applyNumberFormat="1" applyFill="1" applyAlignment="1">
      <alignment/>
    </xf>
    <xf numFmtId="181" fontId="0" fillId="36" borderId="0" xfId="51" applyNumberFormat="1" applyFont="1" applyFill="1" applyAlignment="1">
      <alignment/>
    </xf>
    <xf numFmtId="0" fontId="1" fillId="34" borderId="0" xfId="0" applyFont="1" applyFill="1" applyAlignment="1">
      <alignment/>
    </xf>
    <xf numFmtId="0" fontId="1" fillId="36" borderId="0" xfId="0" applyFont="1" applyFill="1" applyAlignment="1">
      <alignment/>
    </xf>
    <xf numFmtId="181" fontId="2" fillId="36" borderId="0" xfId="0" applyNumberFormat="1" applyFont="1" applyFill="1" applyAlignment="1">
      <alignment/>
    </xf>
    <xf numFmtId="181" fontId="0" fillId="35" borderId="0" xfId="51" applyNumberFormat="1" applyFont="1" applyFill="1" applyBorder="1" applyAlignment="1">
      <alignment/>
    </xf>
    <xf numFmtId="181" fontId="2" fillId="35" borderId="0" xfId="51" applyNumberFormat="1" applyFont="1" applyFill="1" applyAlignment="1">
      <alignment/>
    </xf>
    <xf numFmtId="181" fontId="0" fillId="34" borderId="0" xfId="51" applyNumberFormat="1" applyFont="1" applyFill="1" applyAlignment="1">
      <alignment/>
    </xf>
    <xf numFmtId="0" fontId="2" fillId="33" borderId="0" xfId="0" applyFont="1" applyFill="1" applyAlignment="1">
      <alignment/>
    </xf>
    <xf numFmtId="181" fontId="2" fillId="35" borderId="0" xfId="0" applyNumberFormat="1" applyFont="1" applyFill="1" applyAlignment="1">
      <alignment/>
    </xf>
    <xf numFmtId="181" fontId="7" fillId="35" borderId="24" xfId="0" applyNumberFormat="1" applyFont="1" applyFill="1" applyBorder="1" applyAlignment="1">
      <alignment/>
    </xf>
    <xf numFmtId="181" fontId="0" fillId="35" borderId="0" xfId="51" applyNumberFormat="1" applyFill="1" applyAlignment="1">
      <alignment/>
    </xf>
    <xf numFmtId="181" fontId="0" fillId="36" borderId="0" xfId="51" applyNumberFormat="1" applyFill="1" applyAlignment="1">
      <alignment/>
    </xf>
    <xf numFmtId="49" fontId="1" fillId="33" borderId="25" xfId="0" applyNumberFormat="1" applyFont="1" applyFill="1" applyBorder="1" applyAlignment="1">
      <alignment horizontal="right"/>
    </xf>
    <xf numFmtId="49" fontId="0" fillId="33" borderId="26" xfId="0" applyNumberFormat="1" applyFill="1" applyBorder="1" applyAlignment="1">
      <alignment horizontal="right"/>
    </xf>
    <xf numFmtId="49" fontId="0" fillId="0" borderId="22" xfId="0" applyNumberFormat="1" applyBorder="1" applyAlignment="1">
      <alignment horizontal="right"/>
    </xf>
    <xf numFmtId="49" fontId="0" fillId="0" borderId="26" xfId="0" applyNumberFormat="1" applyBorder="1" applyAlignment="1">
      <alignment horizontal="right"/>
    </xf>
    <xf numFmtId="49" fontId="1" fillId="33" borderId="26" xfId="0" applyNumberFormat="1" applyFont="1" applyFill="1" applyBorder="1" applyAlignment="1">
      <alignment horizontal="right"/>
    </xf>
    <xf numFmtId="49" fontId="0" fillId="33" borderId="26" xfId="0" applyNumberFormat="1" applyFont="1" applyFill="1" applyBorder="1" applyAlignment="1">
      <alignment horizontal="right"/>
    </xf>
    <xf numFmtId="49" fontId="1" fillId="36" borderId="26" xfId="0" applyNumberFormat="1" applyFont="1" applyFill="1" applyBorder="1" applyAlignment="1">
      <alignment horizontal="right"/>
    </xf>
    <xf numFmtId="49" fontId="5" fillId="36" borderId="26" xfId="0" applyNumberFormat="1" applyFont="1" applyFill="1" applyBorder="1" applyAlignment="1">
      <alignment horizontal="right"/>
    </xf>
    <xf numFmtId="49" fontId="0" fillId="33" borderId="27" xfId="0" applyNumberFormat="1" applyFill="1" applyBorder="1" applyAlignment="1">
      <alignment horizontal="right"/>
    </xf>
    <xf numFmtId="49" fontId="8" fillId="0" borderId="0" xfId="0" applyNumberFormat="1" applyFont="1" applyAlignment="1">
      <alignment horizontal="right"/>
    </xf>
    <xf numFmtId="181" fontId="0" fillId="35" borderId="0" xfId="51" applyNumberFormat="1" applyFill="1" applyBorder="1" applyAlignment="1">
      <alignment/>
    </xf>
    <xf numFmtId="181" fontId="0" fillId="35" borderId="22" xfId="51" applyNumberFormat="1" applyFill="1" applyBorder="1" applyAlignment="1">
      <alignment/>
    </xf>
    <xf numFmtId="49" fontId="0" fillId="33" borderId="28" xfId="0" applyNumberFormat="1" applyFill="1" applyBorder="1" applyAlignment="1">
      <alignment horizontal="right"/>
    </xf>
    <xf numFmtId="0" fontId="0" fillId="0" borderId="0" xfId="0" applyBorder="1" applyAlignment="1">
      <alignment horizontal="right"/>
    </xf>
    <xf numFmtId="181" fontId="0" fillId="36" borderId="0" xfId="51" applyNumberFormat="1" applyFill="1" applyBorder="1" applyAlignment="1">
      <alignment/>
    </xf>
    <xf numFmtId="0" fontId="0" fillId="0" borderId="0" xfId="0" applyBorder="1" applyAlignment="1">
      <alignment/>
    </xf>
    <xf numFmtId="0" fontId="1" fillId="35" borderId="0" xfId="0" applyFont="1" applyFill="1" applyAlignment="1">
      <alignment/>
    </xf>
    <xf numFmtId="0" fontId="1" fillId="39" borderId="0" xfId="0" applyFont="1" applyFill="1" applyAlignment="1">
      <alignment/>
    </xf>
    <xf numFmtId="0" fontId="0" fillId="39" borderId="0" xfId="0" applyFill="1" applyAlignment="1">
      <alignment/>
    </xf>
    <xf numFmtId="0" fontId="1" fillId="40" borderId="0" xfId="0" applyFont="1" applyFill="1" applyAlignment="1">
      <alignment/>
    </xf>
    <xf numFmtId="0" fontId="0" fillId="40" borderId="0" xfId="0" applyFill="1" applyAlignment="1">
      <alignment/>
    </xf>
    <xf numFmtId="0" fontId="0" fillId="37" borderId="0" xfId="0" applyFill="1" applyAlignment="1">
      <alignment/>
    </xf>
    <xf numFmtId="0" fontId="0" fillId="41" borderId="0" xfId="0" applyFill="1" applyAlignment="1">
      <alignment/>
    </xf>
    <xf numFmtId="0" fontId="9" fillId="41" borderId="0" xfId="0" applyFont="1" applyFill="1" applyAlignment="1">
      <alignment/>
    </xf>
    <xf numFmtId="0" fontId="10" fillId="37" borderId="0" xfId="0" applyFont="1" applyFill="1" applyAlignment="1">
      <alignment/>
    </xf>
    <xf numFmtId="0" fontId="0" fillId="35" borderId="0" xfId="0" applyFill="1" applyAlignment="1">
      <alignment/>
    </xf>
    <xf numFmtId="0" fontId="1" fillId="0" borderId="0" xfId="0" applyFont="1" applyAlignment="1">
      <alignment horizontal="right"/>
    </xf>
    <xf numFmtId="0" fontId="0" fillId="0" borderId="17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0" borderId="30" xfId="0" applyFont="1" applyBorder="1" applyAlignment="1">
      <alignment/>
    </xf>
    <xf numFmtId="171" fontId="0" fillId="34" borderId="0" xfId="51" applyFont="1" applyFill="1" applyAlignment="1">
      <alignment/>
    </xf>
    <xf numFmtId="171" fontId="0" fillId="35" borderId="0" xfId="51" applyFont="1" applyFill="1" applyAlignment="1">
      <alignment/>
    </xf>
    <xf numFmtId="49" fontId="1" fillId="33" borderId="10" xfId="0" applyNumberFormat="1" applyFont="1" applyFill="1" applyBorder="1" applyAlignment="1">
      <alignment horizontal="left"/>
    </xf>
    <xf numFmtId="49" fontId="1" fillId="33" borderId="31" xfId="0" applyNumberFormat="1" applyFont="1" applyFill="1" applyBorder="1" applyAlignment="1">
      <alignment horizontal="left"/>
    </xf>
    <xf numFmtId="49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right"/>
    </xf>
    <xf numFmtId="49" fontId="1" fillId="33" borderId="32" xfId="0" applyNumberFormat="1" applyFont="1" applyFill="1" applyBorder="1" applyAlignment="1">
      <alignment horizontal="right"/>
    </xf>
    <xf numFmtId="181" fontId="0" fillId="35" borderId="33" xfId="51" applyNumberFormat="1" applyFont="1" applyFill="1" applyBorder="1" applyAlignment="1">
      <alignment/>
    </xf>
    <xf numFmtId="49" fontId="0" fillId="37" borderId="10" xfId="0" applyNumberFormat="1" applyFont="1" applyFill="1" applyBorder="1" applyAlignment="1">
      <alignment/>
    </xf>
    <xf numFmtId="181" fontId="0" fillId="0" borderId="14" xfId="51" applyNumberFormat="1" applyFont="1" applyBorder="1" applyAlignment="1">
      <alignment/>
    </xf>
    <xf numFmtId="49" fontId="0" fillId="37" borderId="28" xfId="0" applyNumberFormat="1" applyFont="1" applyFill="1" applyBorder="1" applyAlignment="1">
      <alignment/>
    </xf>
    <xf numFmtId="49" fontId="0" fillId="33" borderId="34" xfId="0" applyNumberFormat="1" applyFont="1" applyFill="1" applyBorder="1" applyAlignment="1">
      <alignment/>
    </xf>
    <xf numFmtId="181" fontId="0" fillId="34" borderId="34" xfId="51" applyNumberFormat="1" applyFont="1" applyFill="1" applyBorder="1" applyAlignment="1">
      <alignment/>
    </xf>
    <xf numFmtId="181" fontId="0" fillId="34" borderId="33" xfId="51" applyNumberFormat="1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11" fillId="0" borderId="35" xfId="0" applyFont="1" applyBorder="1" applyAlignment="1">
      <alignment/>
    </xf>
    <xf numFmtId="0" fontId="0" fillId="0" borderId="23" xfId="0" applyFont="1" applyBorder="1" applyAlignment="1">
      <alignment/>
    </xf>
    <xf numFmtId="181" fontId="12" fillId="36" borderId="0" xfId="51" applyNumberFormat="1" applyFont="1" applyFill="1" applyAlignment="1">
      <alignment/>
    </xf>
    <xf numFmtId="0" fontId="1" fillId="0" borderId="0" xfId="0" applyFont="1" applyAlignment="1">
      <alignment horizontal="left"/>
    </xf>
    <xf numFmtId="181" fontId="0" fillId="0" borderId="0" xfId="51" applyNumberFormat="1" applyFont="1" applyBorder="1" applyAlignment="1">
      <alignment/>
    </xf>
    <xf numFmtId="181" fontId="0" fillId="35" borderId="21" xfId="51" applyNumberFormat="1" applyFont="1" applyFill="1" applyBorder="1" applyAlignment="1">
      <alignment/>
    </xf>
    <xf numFmtId="181" fontId="0" fillId="0" borderId="21" xfId="51" applyNumberFormat="1" applyFont="1" applyBorder="1" applyAlignment="1">
      <alignment/>
    </xf>
    <xf numFmtId="181" fontId="0" fillId="34" borderId="0" xfId="51" applyNumberFormat="1" applyFont="1" applyFill="1" applyBorder="1" applyAlignment="1">
      <alignment/>
    </xf>
    <xf numFmtId="181" fontId="0" fillId="36" borderId="0" xfId="51" applyNumberFormat="1" applyFont="1" applyFill="1" applyBorder="1" applyAlignment="1">
      <alignment/>
    </xf>
    <xf numFmtId="181" fontId="0" fillId="34" borderId="21" xfId="51" applyNumberFormat="1" applyFont="1" applyFill="1" applyBorder="1" applyAlignment="1">
      <alignment/>
    </xf>
    <xf numFmtId="181" fontId="0" fillId="35" borderId="21" xfId="51" applyNumberFormat="1" applyFont="1" applyFill="1" applyBorder="1" applyAlignment="1">
      <alignment/>
    </xf>
    <xf numFmtId="181" fontId="0" fillId="35" borderId="27" xfId="51" applyNumberFormat="1" applyFont="1" applyFill="1" applyBorder="1" applyAlignment="1">
      <alignment/>
    </xf>
    <xf numFmtId="181" fontId="0" fillId="0" borderId="36" xfId="51" applyNumberFormat="1" applyFont="1" applyBorder="1" applyAlignment="1">
      <alignment/>
    </xf>
    <xf numFmtId="181" fontId="0" fillId="35" borderId="32" xfId="51" applyNumberFormat="1" applyFont="1" applyFill="1" applyBorder="1" applyAlignment="1">
      <alignment/>
    </xf>
    <xf numFmtId="181" fontId="0" fillId="35" borderId="37" xfId="51" applyNumberFormat="1" applyFont="1" applyFill="1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/>
    </xf>
    <xf numFmtId="181" fontId="1" fillId="0" borderId="39" xfId="51" applyNumberFormat="1" applyFont="1" applyBorder="1" applyAlignment="1">
      <alignment horizontal="right"/>
    </xf>
    <xf numFmtId="181" fontId="1" fillId="0" borderId="13" xfId="51" applyNumberFormat="1" applyFont="1" applyBorder="1" applyAlignment="1">
      <alignment horizontal="right"/>
    </xf>
    <xf numFmtId="49" fontId="0" fillId="0" borderId="40" xfId="0" applyNumberFormat="1" applyFont="1" applyBorder="1" applyAlignment="1">
      <alignment/>
    </xf>
    <xf numFmtId="0" fontId="0" fillId="41" borderId="0" xfId="0" applyFill="1" applyAlignment="1" quotePrefix="1">
      <alignment/>
    </xf>
    <xf numFmtId="181" fontId="12" fillId="36" borderId="0" xfId="51" applyNumberFormat="1" applyFont="1" applyFill="1" applyAlignment="1">
      <alignment horizontal="left"/>
    </xf>
    <xf numFmtId="181" fontId="0" fillId="34" borderId="22" xfId="51" applyNumberFormat="1" applyFont="1" applyFill="1" applyBorder="1" applyAlignment="1">
      <alignment/>
    </xf>
    <xf numFmtId="181" fontId="0" fillId="34" borderId="22" xfId="51" applyNumberFormat="1" applyFill="1" applyBorder="1" applyAlignment="1">
      <alignment/>
    </xf>
    <xf numFmtId="181" fontId="0" fillId="34" borderId="0" xfId="51" applyNumberFormat="1" applyFill="1" applyBorder="1" applyAlignment="1">
      <alignment/>
    </xf>
    <xf numFmtId="181" fontId="5" fillId="0" borderId="21" xfId="51" applyNumberFormat="1" applyFont="1" applyFill="1" applyBorder="1" applyAlignment="1">
      <alignment/>
    </xf>
    <xf numFmtId="0" fontId="1" fillId="37" borderId="0" xfId="0" applyFont="1" applyFill="1" applyAlignment="1">
      <alignment/>
    </xf>
    <xf numFmtId="17" fontId="0" fillId="33" borderId="0" xfId="0" applyNumberFormat="1" applyFill="1" applyAlignment="1" quotePrefix="1">
      <alignment horizontal="center"/>
    </xf>
    <xf numFmtId="0" fontId="0" fillId="33" borderId="0" xfId="0" applyFill="1" applyAlignment="1" quotePrefix="1">
      <alignment horizontal="center"/>
    </xf>
    <xf numFmtId="0" fontId="15" fillId="0" borderId="0" xfId="0" applyFont="1" applyAlignment="1">
      <alignment horizontal="left" vertical="center" wrapText="1"/>
    </xf>
    <xf numFmtId="0" fontId="1" fillId="0" borderId="0" xfId="0" applyFont="1" applyFill="1" applyAlignment="1">
      <alignment/>
    </xf>
    <xf numFmtId="181" fontId="1" fillId="35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181" fontId="16" fillId="0" borderId="27" xfId="0" applyNumberFormat="1" applyFont="1" applyBorder="1" applyAlignment="1">
      <alignment/>
    </xf>
    <xf numFmtId="181" fontId="0" fillId="0" borderId="0" xfId="51" applyNumberFormat="1" applyFont="1" applyFill="1" applyBorder="1" applyAlignment="1">
      <alignment/>
    </xf>
    <xf numFmtId="181" fontId="0" fillId="0" borderId="0" xfId="0" applyNumberFormat="1" applyAlignment="1">
      <alignment/>
    </xf>
    <xf numFmtId="181" fontId="0" fillId="0" borderId="21" xfId="51" applyNumberFormat="1" applyFont="1" applyFill="1" applyBorder="1" applyAlignment="1">
      <alignment/>
    </xf>
    <xf numFmtId="0" fontId="0" fillId="0" borderId="0" xfId="0" applyFill="1" applyAlignment="1">
      <alignment/>
    </xf>
    <xf numFmtId="181" fontId="0" fillId="0" borderId="0" xfId="51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4" fontId="1" fillId="33" borderId="0" xfId="0" applyNumberFormat="1" applyFont="1" applyFill="1" applyAlignment="1">
      <alignment horizontal="right"/>
    </xf>
    <xf numFmtId="4" fontId="0" fillId="35" borderId="0" xfId="51" applyNumberFormat="1" applyFont="1" applyFill="1" applyAlignment="1">
      <alignment/>
    </xf>
    <xf numFmtId="4" fontId="0" fillId="35" borderId="22" xfId="51" applyNumberFormat="1" applyFont="1" applyFill="1" applyBorder="1" applyAlignment="1">
      <alignment/>
    </xf>
    <xf numFmtId="4" fontId="0" fillId="0" borderId="0" xfId="51" applyNumberFormat="1" applyFont="1" applyAlignment="1">
      <alignment/>
    </xf>
    <xf numFmtId="4" fontId="2" fillId="34" borderId="0" xfId="0" applyNumberFormat="1" applyFont="1" applyFill="1" applyAlignment="1">
      <alignment/>
    </xf>
    <xf numFmtId="4" fontId="2" fillId="35" borderId="0" xfId="51" applyNumberFormat="1" applyFont="1" applyFill="1" applyAlignment="1">
      <alignment/>
    </xf>
    <xf numFmtId="4" fontId="1" fillId="0" borderId="0" xfId="0" applyNumberFormat="1" applyFont="1" applyAlignment="1">
      <alignment horizontal="right"/>
    </xf>
    <xf numFmtId="4" fontId="2" fillId="35" borderId="0" xfId="0" applyNumberFormat="1" applyFont="1" applyFill="1" applyAlignment="1">
      <alignment/>
    </xf>
    <xf numFmtId="4" fontId="0" fillId="0" borderId="23" xfId="0" applyNumberFormat="1" applyBorder="1" applyAlignment="1">
      <alignment/>
    </xf>
    <xf numFmtId="4" fontId="7" fillId="35" borderId="24" xfId="0" applyNumberFormat="1" applyFont="1" applyFill="1" applyBorder="1" applyAlignment="1">
      <alignment/>
    </xf>
    <xf numFmtId="4" fontId="2" fillId="36" borderId="0" xfId="0" applyNumberFormat="1" applyFont="1" applyFill="1" applyAlignment="1">
      <alignment/>
    </xf>
    <xf numFmtId="4" fontId="7" fillId="0" borderId="24" xfId="0" applyNumberFormat="1" applyFont="1" applyBorder="1" applyAlignment="1">
      <alignment/>
    </xf>
    <xf numFmtId="4" fontId="0" fillId="35" borderId="0" xfId="51" applyNumberFormat="1" applyFont="1" applyFill="1" applyBorder="1" applyAlignment="1">
      <alignment/>
    </xf>
    <xf numFmtId="0" fontId="13" fillId="37" borderId="0" xfId="0" applyFont="1" applyFill="1" applyAlignment="1">
      <alignment horizontal="center"/>
    </xf>
    <xf numFmtId="49" fontId="1" fillId="33" borderId="41" xfId="0" applyNumberFormat="1" applyFont="1" applyFill="1" applyBorder="1" applyAlignment="1">
      <alignment horizontal="left"/>
    </xf>
    <xf numFmtId="49" fontId="1" fillId="33" borderId="40" xfId="0" applyNumberFormat="1" applyFont="1" applyFill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18" xfId="0" applyBorder="1" applyAlignment="1">
      <alignment horizontal="center"/>
    </xf>
    <xf numFmtId="181" fontId="12" fillId="36" borderId="0" xfId="51" applyNumberFormat="1" applyFont="1" applyFill="1" applyAlignment="1">
      <alignment horizontal="left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M46"/>
  <sheetViews>
    <sheetView zoomScale="90" zoomScaleNormal="90" zoomScalePageLayoutView="0" workbookViewId="0" topLeftCell="A1">
      <selection activeCell="A3" sqref="A3:I3"/>
    </sheetView>
  </sheetViews>
  <sheetFormatPr defaultColWidth="11.421875" defaultRowHeight="12.75"/>
  <sheetData>
    <row r="1" spans="1:13" ht="12.7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24.75">
      <c r="A2" s="168" t="s">
        <v>313</v>
      </c>
      <c r="B2" s="168"/>
      <c r="C2" s="168"/>
      <c r="D2" s="168"/>
      <c r="E2" s="168"/>
      <c r="F2" s="168"/>
      <c r="G2" s="168"/>
      <c r="H2" s="168"/>
      <c r="I2" s="168"/>
      <c r="J2" s="84"/>
      <c r="K2" s="84"/>
      <c r="L2" s="84"/>
      <c r="M2" s="84"/>
    </row>
    <row r="3" spans="1:13" ht="24.75" customHeight="1">
      <c r="A3" s="168" t="s">
        <v>344</v>
      </c>
      <c r="B3" s="168"/>
      <c r="C3" s="168"/>
      <c r="D3" s="168"/>
      <c r="E3" s="168"/>
      <c r="F3" s="168"/>
      <c r="G3" s="168"/>
      <c r="H3" s="168"/>
      <c r="I3" s="168"/>
      <c r="J3" s="84"/>
      <c r="K3" s="84"/>
      <c r="L3" s="84"/>
      <c r="M3" s="84"/>
    </row>
    <row r="4" spans="1:13" ht="9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12.75">
      <c r="A5" s="85"/>
      <c r="B5" s="81" t="s">
        <v>243</v>
      </c>
      <c r="C5" s="82"/>
      <c r="D5" s="82"/>
      <c r="E5" s="82"/>
      <c r="F5" s="82"/>
      <c r="H5" s="84"/>
      <c r="I5" s="84"/>
      <c r="J5" s="84"/>
      <c r="K5" s="84"/>
      <c r="L5" s="84"/>
      <c r="M5" s="84"/>
    </row>
    <row r="6" spans="1:13" ht="12.75">
      <c r="A6" s="84"/>
      <c r="B6" s="78" t="s">
        <v>244</v>
      </c>
      <c r="C6" s="78"/>
      <c r="D6" s="78"/>
      <c r="E6" s="78"/>
      <c r="F6" s="78"/>
      <c r="H6" s="84"/>
      <c r="I6" s="84"/>
      <c r="J6" s="84"/>
      <c r="K6" s="84"/>
      <c r="L6" s="84"/>
      <c r="M6" s="84"/>
    </row>
    <row r="7" spans="1:13" ht="12.75">
      <c r="A7" s="84"/>
      <c r="B7" s="79" t="s">
        <v>245</v>
      </c>
      <c r="C7" s="80"/>
      <c r="D7" s="80"/>
      <c r="E7" s="80"/>
      <c r="F7" s="80"/>
      <c r="H7" s="84"/>
      <c r="I7" s="84"/>
      <c r="J7" s="84"/>
      <c r="K7" s="84"/>
      <c r="L7" s="84"/>
      <c r="M7" s="84"/>
    </row>
    <row r="8" spans="1:13" ht="12.75">
      <c r="A8" s="84"/>
      <c r="B8" s="133" t="s">
        <v>315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</row>
    <row r="9" spans="1:13" ht="12.7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</row>
    <row r="10" spans="1:13" ht="12.75">
      <c r="A10" s="84"/>
      <c r="B10" s="139" t="s">
        <v>246</v>
      </c>
      <c r="C10" s="83"/>
      <c r="D10" s="83"/>
      <c r="E10" s="83"/>
      <c r="F10" s="83"/>
      <c r="G10" s="83"/>
      <c r="H10" s="84"/>
      <c r="I10" s="84"/>
      <c r="J10" s="84"/>
      <c r="K10" s="84"/>
      <c r="L10" s="84"/>
      <c r="M10" s="84"/>
    </row>
    <row r="11" spans="1:13" ht="12.75">
      <c r="A11" s="84"/>
      <c r="B11" s="84"/>
      <c r="C11" s="84"/>
      <c r="D11" s="83"/>
      <c r="E11" s="83"/>
      <c r="F11" s="83"/>
      <c r="G11" s="83"/>
      <c r="H11" s="84"/>
      <c r="I11" s="84"/>
      <c r="J11" s="84"/>
      <c r="K11" s="84"/>
      <c r="L11" s="84"/>
      <c r="M11" s="84"/>
    </row>
    <row r="12" spans="1:13" ht="12.75">
      <c r="A12" s="84"/>
      <c r="B12" s="84"/>
      <c r="C12" s="84"/>
      <c r="D12" s="83"/>
      <c r="E12" s="83"/>
      <c r="F12" s="83"/>
      <c r="G12" s="83"/>
      <c r="H12" s="84"/>
      <c r="I12" s="84"/>
      <c r="J12" s="84"/>
      <c r="K12" s="84"/>
      <c r="L12" s="84"/>
      <c r="M12" s="84"/>
    </row>
    <row r="13" spans="1:13" ht="12.75">
      <c r="A13" s="84"/>
      <c r="B13" s="84"/>
      <c r="C13" s="84"/>
      <c r="D13" s="83"/>
      <c r="E13" s="83"/>
      <c r="F13" s="83"/>
      <c r="G13" s="83"/>
      <c r="H13" s="84"/>
      <c r="I13" s="84"/>
      <c r="J13" s="84"/>
      <c r="K13" s="84"/>
      <c r="L13" s="84"/>
      <c r="M13" s="84"/>
    </row>
    <row r="14" spans="1:13" ht="12.75">
      <c r="A14" s="84"/>
      <c r="B14" s="84"/>
      <c r="C14" s="84"/>
      <c r="D14" s="83"/>
      <c r="E14" s="83"/>
      <c r="F14" s="83"/>
      <c r="G14" s="83"/>
      <c r="H14" s="84"/>
      <c r="I14" s="84"/>
      <c r="J14" s="84"/>
      <c r="K14" s="84"/>
      <c r="L14" s="84"/>
      <c r="M14" s="84"/>
    </row>
    <row r="15" spans="1:13" ht="12.75">
      <c r="A15" s="84"/>
      <c r="B15" s="84"/>
      <c r="C15" s="84"/>
      <c r="D15" s="83"/>
      <c r="E15" s="83"/>
      <c r="F15" s="83"/>
      <c r="G15" s="83"/>
      <c r="H15" s="84"/>
      <c r="I15" s="84"/>
      <c r="J15" s="84"/>
      <c r="K15" s="84"/>
      <c r="L15" s="84"/>
      <c r="M15" s="84"/>
    </row>
    <row r="16" spans="1:13" ht="12.75">
      <c r="A16" s="84"/>
      <c r="B16" s="84"/>
      <c r="C16" s="84"/>
      <c r="D16" s="83"/>
      <c r="E16" s="83"/>
      <c r="F16" s="83"/>
      <c r="G16" s="83"/>
      <c r="H16" s="84"/>
      <c r="I16" s="84"/>
      <c r="J16" s="84"/>
      <c r="K16" s="84"/>
      <c r="L16" s="84"/>
      <c r="M16" s="84"/>
    </row>
    <row r="17" spans="1:13" ht="12.75">
      <c r="A17" s="84"/>
      <c r="B17" s="84"/>
      <c r="C17" s="84"/>
      <c r="D17" s="83"/>
      <c r="E17" s="83"/>
      <c r="F17" s="83"/>
      <c r="G17" s="83"/>
      <c r="H17" s="84"/>
      <c r="I17" s="84"/>
      <c r="J17" s="84"/>
      <c r="K17" s="84"/>
      <c r="L17" s="84"/>
      <c r="M17" s="84"/>
    </row>
    <row r="18" spans="1:13" ht="12.75">
      <c r="A18" s="84"/>
      <c r="B18" s="84"/>
      <c r="C18" s="84"/>
      <c r="D18" s="83"/>
      <c r="E18" s="83"/>
      <c r="F18" s="83"/>
      <c r="G18" s="83"/>
      <c r="H18" s="84"/>
      <c r="I18" s="84"/>
      <c r="J18" s="84"/>
      <c r="K18" s="84"/>
      <c r="L18" s="84"/>
      <c r="M18" s="84"/>
    </row>
    <row r="19" spans="1:13" ht="12.75">
      <c r="A19" s="84"/>
      <c r="B19" s="84"/>
      <c r="C19" s="84"/>
      <c r="D19" s="83"/>
      <c r="E19" s="83"/>
      <c r="F19" s="83"/>
      <c r="G19" s="83"/>
      <c r="H19" s="84"/>
      <c r="I19" s="84"/>
      <c r="J19" s="84"/>
      <c r="K19" s="84"/>
      <c r="L19" s="84"/>
      <c r="M19" s="84"/>
    </row>
    <row r="20" spans="1:13" ht="12.75">
      <c r="A20" s="84"/>
      <c r="B20" s="84"/>
      <c r="C20" s="84"/>
      <c r="D20" s="83"/>
      <c r="E20" s="83"/>
      <c r="F20" s="83"/>
      <c r="G20" s="83"/>
      <c r="H20" s="84"/>
      <c r="I20" s="84"/>
      <c r="J20" s="84"/>
      <c r="K20" s="84"/>
      <c r="L20" s="84"/>
      <c r="M20" s="84"/>
    </row>
    <row r="21" spans="1:13" ht="12.75">
      <c r="A21" s="84"/>
      <c r="B21" s="84"/>
      <c r="C21" s="84"/>
      <c r="D21" s="83"/>
      <c r="E21" s="83"/>
      <c r="F21" s="83"/>
      <c r="G21" s="83"/>
      <c r="H21" s="84"/>
      <c r="I21" s="84"/>
      <c r="J21" s="84"/>
      <c r="K21" s="84"/>
      <c r="L21" s="84"/>
      <c r="M21" s="84"/>
    </row>
    <row r="22" spans="1:13" ht="12.75">
      <c r="A22" s="84"/>
      <c r="B22" s="84"/>
      <c r="C22" s="84"/>
      <c r="D22" s="83"/>
      <c r="E22" s="83"/>
      <c r="F22" s="83"/>
      <c r="G22" s="83"/>
      <c r="H22" s="84"/>
      <c r="I22" s="84"/>
      <c r="J22" s="84"/>
      <c r="K22" s="84"/>
      <c r="L22" s="84"/>
      <c r="M22" s="84"/>
    </row>
    <row r="23" spans="1:13" ht="12.75">
      <c r="A23" s="84"/>
      <c r="B23" s="84"/>
      <c r="C23" s="84"/>
      <c r="D23" s="83"/>
      <c r="E23" s="83"/>
      <c r="F23" s="83"/>
      <c r="G23" s="83"/>
      <c r="H23" s="84"/>
      <c r="I23" s="84"/>
      <c r="J23" s="84"/>
      <c r="K23" s="84"/>
      <c r="L23" s="84"/>
      <c r="M23" s="84"/>
    </row>
    <row r="24" spans="1:13" ht="12.75">
      <c r="A24" s="84"/>
      <c r="B24" s="84"/>
      <c r="C24" s="84"/>
      <c r="D24" s="83"/>
      <c r="E24" s="83"/>
      <c r="F24" s="83"/>
      <c r="G24" s="83"/>
      <c r="H24" s="84"/>
      <c r="I24" s="84"/>
      <c r="J24" s="84"/>
      <c r="K24" s="84"/>
      <c r="L24" s="84"/>
      <c r="M24" s="84"/>
    </row>
    <row r="25" spans="1:13" ht="12.75">
      <c r="A25" s="84"/>
      <c r="B25" s="84"/>
      <c r="C25" s="84"/>
      <c r="D25" s="83"/>
      <c r="E25" s="83"/>
      <c r="F25" s="83"/>
      <c r="G25" s="83"/>
      <c r="H25" s="84"/>
      <c r="I25" s="84"/>
      <c r="J25" s="84"/>
      <c r="K25" s="84"/>
      <c r="L25" s="84"/>
      <c r="M25" s="84"/>
    </row>
    <row r="26" spans="1:13" ht="12.75">
      <c r="A26" s="84"/>
      <c r="B26" s="84"/>
      <c r="C26" s="84"/>
      <c r="D26" s="83"/>
      <c r="E26" s="83"/>
      <c r="F26" s="83"/>
      <c r="G26" s="83"/>
      <c r="H26" s="84"/>
      <c r="I26" s="84"/>
      <c r="J26" s="84"/>
      <c r="K26" s="84"/>
      <c r="L26" s="84"/>
      <c r="M26" s="84"/>
    </row>
    <row r="27" spans="1:13" ht="12.75">
      <c r="A27" s="84"/>
      <c r="B27" s="84"/>
      <c r="C27" s="84"/>
      <c r="D27" s="83"/>
      <c r="E27" s="83"/>
      <c r="F27" s="83"/>
      <c r="G27" s="83"/>
      <c r="H27" s="84"/>
      <c r="I27" s="84"/>
      <c r="J27" s="84"/>
      <c r="K27" s="84"/>
      <c r="L27" s="84"/>
      <c r="M27" s="84"/>
    </row>
    <row r="28" spans="1:13" ht="12.75">
      <c r="A28" s="84"/>
      <c r="B28" s="84"/>
      <c r="C28" s="84"/>
      <c r="D28" s="86"/>
      <c r="E28" s="86"/>
      <c r="F28" s="86"/>
      <c r="G28" s="86"/>
      <c r="H28" s="84"/>
      <c r="I28" s="84"/>
      <c r="J28" s="84"/>
      <c r="K28" s="84"/>
      <c r="L28" s="84"/>
      <c r="M28" s="84"/>
    </row>
    <row r="29" spans="1:13" ht="12.75">
      <c r="A29" s="84"/>
      <c r="B29" s="84"/>
      <c r="C29" s="84"/>
      <c r="D29" s="86"/>
      <c r="E29" s="86"/>
      <c r="F29" s="86"/>
      <c r="G29" s="86"/>
      <c r="H29" s="84"/>
      <c r="I29" s="84"/>
      <c r="J29" s="84"/>
      <c r="K29" s="84"/>
      <c r="L29" s="84"/>
      <c r="M29" s="84"/>
    </row>
    <row r="30" spans="1:13" ht="12.7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1:13" ht="12.75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</row>
    <row r="32" spans="1:13" ht="12.7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1:13" ht="12.7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</row>
    <row r="34" spans="1:13" ht="12.75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1:13" ht="12.7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spans="1:13" ht="12.75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7" spans="1:13" ht="12.7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1:13" ht="12.7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1:13" ht="12.7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</row>
    <row r="40" spans="1:13" ht="12.7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1:13" ht="12.7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</row>
    <row r="42" spans="1:13" ht="12.7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13" ht="12.7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</row>
    <row r="44" spans="1:13" ht="12.7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</row>
    <row r="45" spans="1:13" ht="12.7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</row>
    <row r="46" spans="1:13" ht="12.7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</row>
  </sheetData>
  <sheetProtection/>
  <mergeCells count="2">
    <mergeCell ref="A2:I2"/>
    <mergeCell ref="A3:I3"/>
  </mergeCells>
  <printOptions/>
  <pageMargins left="0.787401575" right="0.28" top="0.984251969" bottom="0.984251969" header="0.5" footer="0.5"/>
  <pageSetup horizontalDpi="600" verticalDpi="600" orientation="portrait" paperSize="9" scale="84" r:id="rId2"/>
  <colBreaks count="1" manualBreakCount="1">
    <brk id="9" max="65535" man="1"/>
  </colBreaks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0">
    <pageSetUpPr fitToPage="1"/>
  </sheetPr>
  <dimension ref="A1:E32"/>
  <sheetViews>
    <sheetView zoomScale="90" zoomScaleNormal="90" zoomScalePageLayoutView="0" workbookViewId="0" topLeftCell="A7">
      <selection activeCell="K47" sqref="K47"/>
    </sheetView>
  </sheetViews>
  <sheetFormatPr defaultColWidth="11.421875" defaultRowHeight="12.75"/>
  <cols>
    <col min="1" max="1" width="33.28125" style="0" customWidth="1"/>
    <col min="2" max="2" width="10.57421875" style="0" customWidth="1"/>
    <col min="3" max="4" width="17.8515625" style="0" customWidth="1"/>
    <col min="5" max="5" width="17.140625" style="0" bestFit="1" customWidth="1"/>
  </cols>
  <sheetData>
    <row r="1" ht="20.25">
      <c r="A1" s="38" t="s">
        <v>190</v>
      </c>
    </row>
    <row r="2" ht="15" customHeight="1">
      <c r="A2" s="1" t="s">
        <v>292</v>
      </c>
    </row>
    <row r="3" ht="15" customHeight="1"/>
    <row r="4" ht="15" customHeight="1"/>
    <row r="5" ht="15" customHeight="1"/>
    <row r="6" ht="15" customHeight="1">
      <c r="A6" s="1" t="s">
        <v>142</v>
      </c>
    </row>
    <row r="7" ht="15" customHeight="1"/>
    <row r="8" spans="1:5" ht="15" customHeight="1">
      <c r="A8" s="41"/>
      <c r="B8" s="109" t="s">
        <v>139</v>
      </c>
      <c r="C8" s="110" t="s">
        <v>138</v>
      </c>
      <c r="D8" s="110" t="s">
        <v>137</v>
      </c>
      <c r="E8" s="110" t="s">
        <v>140</v>
      </c>
    </row>
    <row r="9" spans="1:5" ht="12.75">
      <c r="A9" s="39" t="s">
        <v>191</v>
      </c>
      <c r="B9" s="40" t="s">
        <v>94</v>
      </c>
      <c r="C9" s="60">
        <f>+Balansen!E34</f>
        <v>0</v>
      </c>
      <c r="D9" s="60">
        <f>+Balansen!D34</f>
        <v>0</v>
      </c>
      <c r="E9" s="60">
        <f>+D9-C9</f>
        <v>0</v>
      </c>
    </row>
    <row r="12" ht="12.75">
      <c r="A12" s="1" t="s">
        <v>148</v>
      </c>
    </row>
    <row r="13" ht="26.25" customHeight="1"/>
    <row r="14" ht="15" customHeight="1">
      <c r="A14" s="1" t="s">
        <v>152</v>
      </c>
    </row>
    <row r="15" spans="2:3" ht="12.75">
      <c r="B15" s="114" t="s">
        <v>155</v>
      </c>
      <c r="C15" s="88" t="s">
        <v>146</v>
      </c>
    </row>
    <row r="16" spans="1:3" ht="12.75">
      <c r="A16" s="39" t="s">
        <v>192</v>
      </c>
      <c r="B16" s="49" t="s">
        <v>41</v>
      </c>
      <c r="C16" s="42">
        <f>+'Dr.regnsk'!D51</f>
        <v>0</v>
      </c>
    </row>
    <row r="17" spans="1:3" ht="12.75">
      <c r="A17" s="39" t="s">
        <v>193</v>
      </c>
      <c r="B17" s="49" t="s">
        <v>48</v>
      </c>
      <c r="C17" s="42">
        <f>+'Dr.regnsk'!D58</f>
        <v>0</v>
      </c>
    </row>
    <row r="18" spans="1:5" ht="15.75">
      <c r="A18" s="51" t="s">
        <v>156</v>
      </c>
      <c r="C18" s="42">
        <f>-C16+C17</f>
        <v>0</v>
      </c>
      <c r="E18" s="58">
        <f>C18</f>
        <v>0</v>
      </c>
    </row>
    <row r="19" spans="1:5" ht="18" customHeight="1">
      <c r="A19" s="52"/>
      <c r="B19" s="23"/>
      <c r="C19" s="50"/>
      <c r="D19" s="23"/>
      <c r="E19" s="53"/>
    </row>
    <row r="20" ht="12.75">
      <c r="A20" s="1" t="s">
        <v>170</v>
      </c>
    </row>
    <row r="21" spans="2:3" ht="12.75">
      <c r="B21" s="114" t="s">
        <v>155</v>
      </c>
      <c r="C21" s="88" t="s">
        <v>147</v>
      </c>
    </row>
    <row r="22" spans="1:3" ht="12.75">
      <c r="A22" s="39" t="s">
        <v>192</v>
      </c>
      <c r="B22" s="49" t="s">
        <v>41</v>
      </c>
      <c r="C22" s="42">
        <f>+'Inv.regnsk.'!D46</f>
        <v>0</v>
      </c>
    </row>
    <row r="23" spans="1:3" ht="12.75">
      <c r="A23" s="39" t="s">
        <v>193</v>
      </c>
      <c r="B23" s="49" t="s">
        <v>48</v>
      </c>
      <c r="C23" s="42">
        <f>+'Inv.regnsk.'!D32</f>
        <v>0</v>
      </c>
    </row>
    <row r="24" spans="1:5" ht="15.75">
      <c r="A24" s="51" t="s">
        <v>181</v>
      </c>
      <c r="C24" s="42">
        <f>-C22+C23</f>
        <v>0</v>
      </c>
      <c r="E24" s="58">
        <f>C24</f>
        <v>0</v>
      </c>
    </row>
    <row r="25" spans="1:5" ht="15.75">
      <c r="A25" s="52"/>
      <c r="B25" s="23"/>
      <c r="C25" s="50"/>
      <c r="D25" s="23"/>
      <c r="E25" s="53"/>
    </row>
    <row r="27" ht="13.5" thickBot="1">
      <c r="A27" s="1" t="s">
        <v>148</v>
      </c>
    </row>
    <row r="28" spans="1:5" ht="21" thickBot="1">
      <c r="A28" s="111" t="s">
        <v>182</v>
      </c>
      <c r="B28" s="47"/>
      <c r="C28" s="47"/>
      <c r="D28" s="47"/>
      <c r="E28" s="59">
        <f>+E18+E24</f>
        <v>0</v>
      </c>
    </row>
    <row r="31" ht="13.5" thickBot="1"/>
    <row r="32" spans="1:5" ht="21" thickBot="1">
      <c r="A32" s="111" t="s">
        <v>189</v>
      </c>
      <c r="B32" s="47"/>
      <c r="C32" s="112" t="s">
        <v>150</v>
      </c>
      <c r="D32" s="47"/>
      <c r="E32" s="59">
        <f>+E9-E28</f>
        <v>0</v>
      </c>
    </row>
  </sheetData>
  <sheetProtection/>
  <printOptions/>
  <pageMargins left="0.7874015748031497" right="0.2755905511811024" top="0.7874015748031497" bottom="0.5905511811023623" header="0.35433070866141736" footer="0.35433070866141736"/>
  <pageSetup fitToHeight="1" fitToWidth="1" horizontalDpi="600" verticalDpi="600" orientation="portrait" paperSize="9" scale="96" r:id="rId2"/>
  <headerFooter alignWithMargins="0">
    <oddFooter>&amp;LAvstemminger ved årsavslutningen 2006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1">
    <pageSetUpPr fitToPage="1"/>
  </sheetPr>
  <dimension ref="A1:E33"/>
  <sheetViews>
    <sheetView zoomScale="90" zoomScaleNormal="90" zoomScalePageLayoutView="0" workbookViewId="0" topLeftCell="A1">
      <selection activeCell="I26" sqref="I26"/>
    </sheetView>
  </sheetViews>
  <sheetFormatPr defaultColWidth="11.421875" defaultRowHeight="12.75"/>
  <cols>
    <col min="1" max="1" width="48.28125" style="0" customWidth="1"/>
    <col min="2" max="2" width="10.57421875" style="0" customWidth="1"/>
    <col min="3" max="4" width="16.7109375" style="0" customWidth="1"/>
    <col min="5" max="5" width="17.140625" style="0" bestFit="1" customWidth="1"/>
  </cols>
  <sheetData>
    <row r="1" ht="20.25">
      <c r="A1" s="38" t="s">
        <v>293</v>
      </c>
    </row>
    <row r="2" ht="15" customHeight="1">
      <c r="A2" s="1" t="s">
        <v>295</v>
      </c>
    </row>
    <row r="3" ht="15" customHeight="1"/>
    <row r="4" ht="15" customHeight="1"/>
    <row r="5" ht="15" customHeight="1"/>
    <row r="6" ht="15" customHeight="1">
      <c r="A6" s="1" t="s">
        <v>142</v>
      </c>
    </row>
    <row r="7" ht="15" customHeight="1"/>
    <row r="8" spans="1:5" ht="15" customHeight="1">
      <c r="A8" s="41"/>
      <c r="B8" s="109" t="s">
        <v>139</v>
      </c>
      <c r="C8" s="110" t="s">
        <v>138</v>
      </c>
      <c r="D8" s="110" t="s">
        <v>137</v>
      </c>
      <c r="E8" s="110" t="s">
        <v>140</v>
      </c>
    </row>
    <row r="9" spans="1:5" ht="12.75">
      <c r="A9" s="39" t="s">
        <v>335</v>
      </c>
      <c r="B9" s="40" t="s">
        <v>92</v>
      </c>
      <c r="C9" s="60">
        <f>+Balansen!E30</f>
        <v>31328.54</v>
      </c>
      <c r="D9" s="60">
        <f>+Balansen!D30</f>
        <v>47211.99</v>
      </c>
      <c r="E9" s="60">
        <f>+C9-D9</f>
        <v>-15883.449999999997</v>
      </c>
    </row>
    <row r="10" spans="1:5" ht="12.75">
      <c r="A10" s="39" t="s">
        <v>330</v>
      </c>
      <c r="B10" s="140" t="s">
        <v>328</v>
      </c>
      <c r="C10" s="60">
        <f>+Balansen!E32</f>
        <v>0</v>
      </c>
      <c r="D10" s="60">
        <f>+Balansen!D32</f>
        <v>0</v>
      </c>
      <c r="E10" s="60">
        <f>+C10-D10</f>
        <v>0</v>
      </c>
    </row>
    <row r="11" spans="1:5" ht="12.75">
      <c r="A11" s="51" t="s">
        <v>337</v>
      </c>
      <c r="E11" s="144">
        <f>SUM(E9:E10)</f>
        <v>-15883.449999999997</v>
      </c>
    </row>
    <row r="12" ht="12.75">
      <c r="A12" s="143"/>
    </row>
    <row r="13" ht="12.75">
      <c r="A13" s="1" t="s">
        <v>148</v>
      </c>
    </row>
    <row r="14" ht="26.25" customHeight="1"/>
    <row r="15" ht="12.75">
      <c r="A15" s="1" t="s">
        <v>152</v>
      </c>
    </row>
    <row r="16" spans="2:3" ht="12.75">
      <c r="B16" s="1" t="s">
        <v>155</v>
      </c>
      <c r="C16" s="88" t="s">
        <v>146</v>
      </c>
    </row>
    <row r="17" spans="1:3" ht="12.75">
      <c r="A17" s="39" t="s">
        <v>294</v>
      </c>
      <c r="B17" s="49" t="s">
        <v>38</v>
      </c>
      <c r="C17" s="60">
        <f>+'Dr.regnsk'!D48</f>
        <v>0</v>
      </c>
    </row>
    <row r="18" spans="1:3" ht="12.75">
      <c r="A18" s="39" t="s">
        <v>296</v>
      </c>
      <c r="B18" s="49" t="s">
        <v>51</v>
      </c>
      <c r="C18" s="60">
        <f>+'Dr.regnsk'!D60</f>
        <v>15883.45000000042</v>
      </c>
    </row>
    <row r="19" spans="1:5" ht="15.75">
      <c r="A19" s="51" t="s">
        <v>156</v>
      </c>
      <c r="C19" s="60">
        <f>-C17+C18</f>
        <v>15883.45000000042</v>
      </c>
      <c r="E19" s="58">
        <f>C19</f>
        <v>15883.45000000042</v>
      </c>
    </row>
    <row r="20" spans="1:5" ht="18" customHeight="1">
      <c r="A20" s="52"/>
      <c r="B20" s="23"/>
      <c r="C20" s="61"/>
      <c r="D20" s="23"/>
      <c r="E20" s="53"/>
    </row>
    <row r="21" ht="12.75">
      <c r="A21" s="1" t="s">
        <v>170</v>
      </c>
    </row>
    <row r="22" spans="1:3" ht="12.75">
      <c r="A22" s="1"/>
      <c r="B22" s="1" t="s">
        <v>155</v>
      </c>
      <c r="C22" s="88" t="s">
        <v>147</v>
      </c>
    </row>
    <row r="23" spans="1:3" ht="12.75">
      <c r="A23" s="39" t="s">
        <v>294</v>
      </c>
      <c r="B23" s="49" t="s">
        <v>38</v>
      </c>
      <c r="C23" s="60">
        <f>+'Inv.regnsk.'!D41</f>
        <v>0</v>
      </c>
    </row>
    <row r="24" spans="1:3" ht="12.75">
      <c r="A24" s="39" t="s">
        <v>296</v>
      </c>
      <c r="B24" s="49" t="s">
        <v>51</v>
      </c>
      <c r="C24" s="60">
        <f>+'Inv.regnsk.'!D49</f>
        <v>0</v>
      </c>
    </row>
    <row r="25" spans="1:5" ht="15.75">
      <c r="A25" s="51" t="s">
        <v>181</v>
      </c>
      <c r="C25" s="60">
        <f>-C23+C24</f>
        <v>0</v>
      </c>
      <c r="E25" s="58">
        <f>C25</f>
        <v>0</v>
      </c>
    </row>
    <row r="26" spans="1:5" ht="15.75">
      <c r="A26" s="52"/>
      <c r="B26" s="23"/>
      <c r="C26" s="61"/>
      <c r="D26" s="23"/>
      <c r="E26" s="53"/>
    </row>
    <row r="28" ht="13.5" thickBot="1">
      <c r="A28" s="1" t="s">
        <v>148</v>
      </c>
    </row>
    <row r="29" spans="1:5" ht="21" thickBot="1">
      <c r="A29" s="111" t="s">
        <v>182</v>
      </c>
      <c r="B29" s="47"/>
      <c r="C29" s="47"/>
      <c r="D29" s="47"/>
      <c r="E29" s="59">
        <f>+E19+E25</f>
        <v>15883.45000000042</v>
      </c>
    </row>
    <row r="32" ht="13.5" thickBot="1"/>
    <row r="33" spans="1:5" ht="21" thickBot="1">
      <c r="A33" s="111" t="s">
        <v>189</v>
      </c>
      <c r="B33" s="47"/>
      <c r="C33" s="47" t="s">
        <v>150</v>
      </c>
      <c r="D33" s="47"/>
      <c r="E33" s="59">
        <f>+E11+E29</f>
        <v>4.220055416226387E-10</v>
      </c>
    </row>
  </sheetData>
  <sheetProtection/>
  <printOptions/>
  <pageMargins left="0.7874015748031497" right="0.2755905511811024" top="0.7874015748031497" bottom="0.5905511811023623" header="0.35433070866141736" footer="0.35433070866141736"/>
  <pageSetup fitToHeight="1" fitToWidth="1" horizontalDpi="600" verticalDpi="600" orientation="portrait" paperSize="9" scale="85" r:id="rId2"/>
  <headerFooter alignWithMargins="0">
    <oddFooter>&amp;LAvstemminger ved årsavslutningen 2006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2">
    <pageSetUpPr fitToPage="1"/>
  </sheetPr>
  <dimension ref="A1:E33"/>
  <sheetViews>
    <sheetView zoomScale="90" zoomScaleNormal="90" zoomScalePageLayoutView="0" workbookViewId="0" topLeftCell="A1">
      <selection activeCell="I33" sqref="I33"/>
    </sheetView>
  </sheetViews>
  <sheetFormatPr defaultColWidth="11.421875" defaultRowHeight="12.75"/>
  <cols>
    <col min="1" max="1" width="45.00390625" style="0" customWidth="1"/>
    <col min="2" max="2" width="10.57421875" style="0" customWidth="1"/>
    <col min="3" max="4" width="16.7109375" style="0" customWidth="1"/>
    <col min="5" max="5" width="15.57421875" style="0" bestFit="1" customWidth="1"/>
  </cols>
  <sheetData>
    <row r="1" ht="20.25">
      <c r="A1" s="38" t="s">
        <v>297</v>
      </c>
    </row>
    <row r="2" ht="15" customHeight="1">
      <c r="A2" s="1" t="s">
        <v>301</v>
      </c>
    </row>
    <row r="3" ht="15" customHeight="1"/>
    <row r="4" ht="15" customHeight="1"/>
    <row r="5" ht="15" customHeight="1"/>
    <row r="6" ht="15" customHeight="1">
      <c r="A6" s="1" t="s">
        <v>142</v>
      </c>
    </row>
    <row r="7" ht="15" customHeight="1"/>
    <row r="8" spans="1:5" ht="15" customHeight="1">
      <c r="A8" s="41"/>
      <c r="B8" s="109" t="s">
        <v>139</v>
      </c>
      <c r="C8" s="110" t="s">
        <v>138</v>
      </c>
      <c r="D8" s="110" t="s">
        <v>137</v>
      </c>
      <c r="E8" s="110" t="s">
        <v>140</v>
      </c>
    </row>
    <row r="9" spans="1:5" ht="12.75">
      <c r="A9" s="39" t="s">
        <v>334</v>
      </c>
      <c r="B9" s="40" t="s">
        <v>93</v>
      </c>
      <c r="C9" s="60">
        <f>+Balansen!E31</f>
        <v>-39111.72</v>
      </c>
      <c r="D9" s="60">
        <f>+Balansen!D31</f>
        <v>-39111.72</v>
      </c>
      <c r="E9" s="60">
        <f>+D9-C9</f>
        <v>0</v>
      </c>
    </row>
    <row r="10" spans="1:5" ht="12.75">
      <c r="A10" s="39" t="s">
        <v>331</v>
      </c>
      <c r="B10" s="141" t="s">
        <v>329</v>
      </c>
      <c r="C10" s="60">
        <f>+Balansen!E33</f>
        <v>0</v>
      </c>
      <c r="D10" s="60">
        <f>+Balansen!D33</f>
        <v>0</v>
      </c>
      <c r="E10" s="60">
        <f>+D10-C10</f>
        <v>0</v>
      </c>
    </row>
    <row r="11" spans="1:5" ht="12.75">
      <c r="A11" s="51" t="s">
        <v>336</v>
      </c>
      <c r="B11" t="s">
        <v>267</v>
      </c>
      <c r="E11" s="144">
        <f>SUM(E9:E10)</f>
        <v>0</v>
      </c>
    </row>
    <row r="12" ht="12.75">
      <c r="A12" s="143"/>
    </row>
    <row r="13" ht="12.75">
      <c r="A13" s="1" t="s">
        <v>148</v>
      </c>
    </row>
    <row r="14" ht="27" customHeight="1"/>
    <row r="15" ht="12.75">
      <c r="A15" s="1" t="s">
        <v>152</v>
      </c>
    </row>
    <row r="16" spans="2:3" ht="12.75">
      <c r="B16" s="1" t="s">
        <v>155</v>
      </c>
      <c r="C16" s="88" t="s">
        <v>146</v>
      </c>
    </row>
    <row r="17" spans="1:3" ht="12.75">
      <c r="A17" s="39" t="s">
        <v>298</v>
      </c>
      <c r="B17" s="49" t="s">
        <v>52</v>
      </c>
      <c r="C17" s="60">
        <f>+'Dr.regnsk'!D61</f>
        <v>0</v>
      </c>
    </row>
    <row r="18" spans="1:3" ht="12.75">
      <c r="A18" s="39" t="s">
        <v>299</v>
      </c>
      <c r="B18" s="49" t="s">
        <v>45</v>
      </c>
      <c r="C18" s="60">
        <f>+'Dr.regnsk'!D55</f>
        <v>0</v>
      </c>
    </row>
    <row r="19" spans="1:5" ht="15.75">
      <c r="A19" s="51" t="s">
        <v>156</v>
      </c>
      <c r="C19" s="60">
        <f>-C17-C18</f>
        <v>0</v>
      </c>
      <c r="E19" s="58">
        <f>C19</f>
        <v>0</v>
      </c>
    </row>
    <row r="20" spans="1:5" ht="18" customHeight="1">
      <c r="A20" s="52"/>
      <c r="B20" s="23"/>
      <c r="C20" s="61"/>
      <c r="D20" s="23"/>
      <c r="E20" s="53"/>
    </row>
    <row r="21" ht="12.75">
      <c r="A21" s="1" t="s">
        <v>170</v>
      </c>
    </row>
    <row r="22" spans="2:3" ht="12.75">
      <c r="B22" s="1" t="s">
        <v>155</v>
      </c>
      <c r="C22" s="88" t="s">
        <v>147</v>
      </c>
    </row>
    <row r="23" spans="1:3" ht="12.75">
      <c r="A23" s="39" t="s">
        <v>298</v>
      </c>
      <c r="B23" s="49" t="s">
        <v>52</v>
      </c>
      <c r="C23" s="60">
        <f>+'Inv.regnsk.'!D50</f>
        <v>0</v>
      </c>
    </row>
    <row r="24" spans="1:3" ht="12.75">
      <c r="A24" s="39" t="s">
        <v>300</v>
      </c>
      <c r="B24" s="49" t="s">
        <v>45</v>
      </c>
      <c r="C24" s="60">
        <f>+'Inv.regnsk.'!D29</f>
        <v>0</v>
      </c>
    </row>
    <row r="25" spans="1:5" ht="15.75">
      <c r="A25" s="51" t="s">
        <v>181</v>
      </c>
      <c r="C25" s="60">
        <f>-C23-C24</f>
        <v>0</v>
      </c>
      <c r="E25" s="58">
        <f>C25</f>
        <v>0</v>
      </c>
    </row>
    <row r="26" spans="1:5" ht="15.75">
      <c r="A26" s="52"/>
      <c r="B26" s="23"/>
      <c r="C26" s="61"/>
      <c r="D26" s="23"/>
      <c r="E26" s="53"/>
    </row>
    <row r="28" ht="13.5" thickBot="1">
      <c r="A28" s="1" t="s">
        <v>148</v>
      </c>
    </row>
    <row r="29" spans="1:5" ht="21" thickBot="1">
      <c r="A29" s="111" t="s">
        <v>182</v>
      </c>
      <c r="B29" s="47"/>
      <c r="C29" s="47"/>
      <c r="D29" s="47"/>
      <c r="E29" s="59">
        <f>+E19+E25</f>
        <v>0</v>
      </c>
    </row>
    <row r="32" ht="13.5" thickBot="1"/>
    <row r="33" spans="1:5" ht="21" thickBot="1">
      <c r="A33" s="111" t="s">
        <v>189</v>
      </c>
      <c r="B33" s="47"/>
      <c r="C33" s="47" t="s">
        <v>150</v>
      </c>
      <c r="D33" s="47"/>
      <c r="E33" s="48">
        <f>E11+E29</f>
        <v>0</v>
      </c>
    </row>
  </sheetData>
  <sheetProtection/>
  <printOptions/>
  <pageMargins left="0.7874015748031497" right="0.2755905511811024" top="0.7874015748031497" bottom="0.5905511811023623" header="0.35433070866141736" footer="0.35433070866141736"/>
  <pageSetup fitToHeight="1" fitToWidth="1" horizontalDpi="600" verticalDpi="600" orientation="portrait" paperSize="9" scale="89" r:id="rId2"/>
  <headerFooter alignWithMargins="0">
    <oddFooter>&amp;LAvstemminger ved årsavslutningen 2006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3">
    <pageSetUpPr fitToPage="1"/>
  </sheetPr>
  <dimension ref="A1:E36"/>
  <sheetViews>
    <sheetView zoomScale="90" zoomScaleNormal="90" zoomScalePageLayoutView="0" workbookViewId="0" topLeftCell="A4">
      <selection activeCell="A48" sqref="A48"/>
    </sheetView>
  </sheetViews>
  <sheetFormatPr defaultColWidth="11.421875" defaultRowHeight="12.75"/>
  <cols>
    <col min="1" max="1" width="49.140625" style="0" customWidth="1"/>
    <col min="2" max="2" width="10.57421875" style="0" customWidth="1"/>
    <col min="3" max="4" width="17.8515625" style="0" customWidth="1"/>
    <col min="5" max="5" width="17.140625" style="0" bestFit="1" customWidth="1"/>
  </cols>
  <sheetData>
    <row r="1" ht="20.25">
      <c r="A1" s="38" t="s">
        <v>319</v>
      </c>
    </row>
    <row r="2" ht="15" customHeight="1">
      <c r="A2" s="1" t="s">
        <v>302</v>
      </c>
    </row>
    <row r="3" ht="15" customHeight="1"/>
    <row r="4" ht="15" customHeight="1"/>
    <row r="5" ht="15" customHeight="1"/>
    <row r="6" ht="15" customHeight="1">
      <c r="A6" s="1" t="s">
        <v>142</v>
      </c>
    </row>
    <row r="7" ht="15" customHeight="1"/>
    <row r="8" spans="1:5" ht="15" customHeight="1">
      <c r="A8" s="41"/>
      <c r="B8" s="109" t="s">
        <v>139</v>
      </c>
      <c r="C8" s="110" t="s">
        <v>138</v>
      </c>
      <c r="D8" s="110" t="s">
        <v>137</v>
      </c>
      <c r="E8" s="110" t="s">
        <v>140</v>
      </c>
    </row>
    <row r="9" spans="1:5" ht="12.75">
      <c r="A9" s="39" t="s">
        <v>128</v>
      </c>
      <c r="B9" s="40" t="s">
        <v>99</v>
      </c>
      <c r="C9" s="60">
        <f>+Balansen!E42</f>
        <v>7344390</v>
      </c>
      <c r="D9" s="60">
        <f>+Balansen!D42</f>
        <v>7462860</v>
      </c>
      <c r="E9" s="60">
        <f>(+D9-C9)</f>
        <v>118470</v>
      </c>
    </row>
    <row r="10" spans="1:5" ht="12.75">
      <c r="A10" s="39" t="s">
        <v>127</v>
      </c>
      <c r="B10" s="40" t="s">
        <v>98</v>
      </c>
      <c r="C10" s="60">
        <f>+Balansen!E41</f>
        <v>0</v>
      </c>
      <c r="D10" s="60">
        <f>+Balansen!D41</f>
        <v>0</v>
      </c>
      <c r="E10" s="72">
        <f>+D10-C10</f>
        <v>0</v>
      </c>
    </row>
    <row r="11" spans="1:5" ht="12.75">
      <c r="A11" s="39" t="s">
        <v>235</v>
      </c>
      <c r="B11" s="40" t="s">
        <v>97</v>
      </c>
      <c r="C11" s="60">
        <f>+Balansen!E40</f>
        <v>0</v>
      </c>
      <c r="D11" s="60">
        <f>+Balansen!D40</f>
        <v>0</v>
      </c>
      <c r="E11" s="72">
        <f>+D11-C11</f>
        <v>0</v>
      </c>
    </row>
    <row r="12" spans="1:5" ht="12.75">
      <c r="A12" s="39" t="s">
        <v>303</v>
      </c>
      <c r="B12" s="40" t="s">
        <v>102</v>
      </c>
      <c r="C12" s="60">
        <f>+Balansen!E52</f>
        <v>686253.02</v>
      </c>
      <c r="D12" s="60">
        <f>+Balansen!D52</f>
        <v>1097253.02</v>
      </c>
      <c r="E12" s="72">
        <f>+D12-C12</f>
        <v>411000</v>
      </c>
    </row>
    <row r="13" spans="1:5" ht="12.75">
      <c r="A13" s="39" t="s">
        <v>267</v>
      </c>
      <c r="B13" s="40" t="s">
        <v>267</v>
      </c>
      <c r="C13" s="173" t="s">
        <v>267</v>
      </c>
      <c r="D13" s="173"/>
      <c r="E13" s="137"/>
    </row>
    <row r="14" spans="1:5" ht="12.75">
      <c r="A14" s="92" t="s">
        <v>267</v>
      </c>
      <c r="B14" s="40" t="s">
        <v>267</v>
      </c>
      <c r="C14" s="173" t="s">
        <v>267</v>
      </c>
      <c r="D14" s="173"/>
      <c r="E14" s="136"/>
    </row>
    <row r="15" spans="1:5" ht="15.75">
      <c r="A15" s="57" t="s">
        <v>141</v>
      </c>
      <c r="B15" s="40"/>
      <c r="C15" s="61"/>
      <c r="D15" s="61"/>
      <c r="E15" s="55">
        <f>SUM(E9:E11)-E12</f>
        <v>-292530</v>
      </c>
    </row>
    <row r="16" ht="15" customHeight="1">
      <c r="A16" s="1"/>
    </row>
    <row r="17" ht="15" customHeight="1">
      <c r="A17" s="1"/>
    </row>
    <row r="18" ht="12.75">
      <c r="A18" s="1" t="s">
        <v>152</v>
      </c>
    </row>
    <row r="19" spans="2:3" ht="12.75">
      <c r="B19" s="1" t="s">
        <v>155</v>
      </c>
      <c r="C19" s="88" t="s">
        <v>146</v>
      </c>
    </row>
    <row r="20" spans="1:3" ht="12.75">
      <c r="A20" s="39" t="s">
        <v>206</v>
      </c>
      <c r="B20" s="49" t="s">
        <v>29</v>
      </c>
      <c r="C20" s="60">
        <f>+'Dr.regnsk'!D37</f>
        <v>481530</v>
      </c>
    </row>
    <row r="21" spans="1:5" ht="15.75">
      <c r="A21" s="51" t="s">
        <v>156</v>
      </c>
      <c r="C21" s="60">
        <f>-C20</f>
        <v>-481530</v>
      </c>
      <c r="E21" s="58">
        <f>C21</f>
        <v>-481530</v>
      </c>
    </row>
    <row r="22" spans="1:5" ht="15" customHeight="1">
      <c r="A22" s="52"/>
      <c r="B22" s="23"/>
      <c r="C22" s="61"/>
      <c r="D22" s="23"/>
      <c r="E22" s="53"/>
    </row>
    <row r="23" spans="1:5" ht="15" customHeight="1">
      <c r="A23" s="52"/>
      <c r="B23" s="23"/>
      <c r="C23" s="61"/>
      <c r="D23" s="23"/>
      <c r="E23" s="53"/>
    </row>
    <row r="24" ht="12.75">
      <c r="A24" s="1" t="s">
        <v>170</v>
      </c>
    </row>
    <row r="25" spans="2:3" ht="12.75">
      <c r="B25" s="1" t="s">
        <v>155</v>
      </c>
      <c r="C25" s="88" t="s">
        <v>147</v>
      </c>
    </row>
    <row r="26" spans="1:3" ht="12.75">
      <c r="A26" s="39" t="s">
        <v>161</v>
      </c>
      <c r="B26" s="49" t="s">
        <v>71</v>
      </c>
      <c r="C26" s="60">
        <f>+'Inv.regnsk.'!D38</f>
        <v>189000</v>
      </c>
    </row>
    <row r="27" spans="1:3" ht="12.75">
      <c r="A27" s="39" t="s">
        <v>206</v>
      </c>
      <c r="B27" s="49" t="s">
        <v>29</v>
      </c>
      <c r="C27" s="60">
        <f>+'Inv.regnsk.'!D26</f>
        <v>0</v>
      </c>
    </row>
    <row r="28" spans="1:5" ht="15.75">
      <c r="A28" s="51" t="s">
        <v>181</v>
      </c>
      <c r="C28" s="60">
        <f>+C26-C27</f>
        <v>189000</v>
      </c>
      <c r="E28" s="58">
        <f>C28</f>
        <v>189000</v>
      </c>
    </row>
    <row r="29" spans="1:5" ht="15.75">
      <c r="A29" s="52"/>
      <c r="B29" s="23"/>
      <c r="C29" s="61"/>
      <c r="D29" s="23"/>
      <c r="E29" s="53"/>
    </row>
    <row r="31" ht="13.5" thickBot="1">
      <c r="A31" s="1" t="s">
        <v>148</v>
      </c>
    </row>
    <row r="32" spans="1:5" ht="21" thickBot="1">
      <c r="A32" s="111" t="s">
        <v>182</v>
      </c>
      <c r="B32" s="47"/>
      <c r="C32" s="47"/>
      <c r="D32" s="47"/>
      <c r="E32" s="59">
        <f>+E21+E28</f>
        <v>-292530</v>
      </c>
    </row>
    <row r="35" ht="13.5" thickBot="1"/>
    <row r="36" spans="1:5" ht="21" thickBot="1">
      <c r="A36" s="111" t="s">
        <v>189</v>
      </c>
      <c r="B36" s="47"/>
      <c r="C36" s="47" t="s">
        <v>150</v>
      </c>
      <c r="D36" s="47"/>
      <c r="E36" s="59">
        <f>+E15-E32</f>
        <v>0</v>
      </c>
    </row>
  </sheetData>
  <sheetProtection/>
  <mergeCells count="2">
    <mergeCell ref="C13:D13"/>
    <mergeCell ref="C14:D14"/>
  </mergeCells>
  <printOptions/>
  <pageMargins left="0.7874015748031497" right="0.2755905511811024" top="0.7874015748031497" bottom="0.5905511811023623" header="0.35433070866141736" footer="0.35433070866141736"/>
  <pageSetup fitToHeight="1" fitToWidth="1" horizontalDpi="600" verticalDpi="600" orientation="portrait" paperSize="9" scale="83" r:id="rId2"/>
  <headerFooter alignWithMargins="0">
    <oddFooter>&amp;LAvstemminger ved årsavslutningen 2006</oddFoot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4">
    <pageSetUpPr fitToPage="1"/>
  </sheetPr>
  <dimension ref="A1:E26"/>
  <sheetViews>
    <sheetView zoomScale="90" zoomScaleNormal="90" zoomScalePageLayoutView="0" workbookViewId="0" topLeftCell="A1">
      <selection activeCell="E14" sqref="E14"/>
    </sheetView>
  </sheetViews>
  <sheetFormatPr defaultColWidth="11.421875" defaultRowHeight="12.75"/>
  <cols>
    <col min="1" max="1" width="37.7109375" style="0" customWidth="1"/>
    <col min="2" max="2" width="9.421875" style="0" customWidth="1"/>
    <col min="3" max="4" width="17.8515625" style="0" customWidth="1"/>
    <col min="5" max="5" width="20.00390625" style="0" bestFit="1" customWidth="1"/>
  </cols>
  <sheetData>
    <row r="1" spans="1:3" ht="20.25">
      <c r="A1" s="38" t="s">
        <v>236</v>
      </c>
      <c r="C1" t="s">
        <v>267</v>
      </c>
    </row>
    <row r="2" ht="15" customHeight="1">
      <c r="A2" s="1" t="s">
        <v>304</v>
      </c>
    </row>
    <row r="3" ht="15" customHeight="1"/>
    <row r="4" ht="15" customHeight="1"/>
    <row r="5" ht="15" customHeight="1"/>
    <row r="6" ht="15" customHeight="1">
      <c r="A6" s="1" t="s">
        <v>142</v>
      </c>
    </row>
    <row r="7" ht="15" customHeight="1"/>
    <row r="8" spans="1:5" ht="15" customHeight="1">
      <c r="A8" s="41"/>
      <c r="B8" s="109" t="s">
        <v>139</v>
      </c>
      <c r="C8" s="110" t="s">
        <v>138</v>
      </c>
      <c r="D8" s="110" t="s">
        <v>137</v>
      </c>
      <c r="E8" s="110" t="s">
        <v>140</v>
      </c>
    </row>
    <row r="9" spans="1:5" ht="12.75">
      <c r="A9" s="39" t="s">
        <v>303</v>
      </c>
      <c r="B9" s="40" t="s">
        <v>102</v>
      </c>
      <c r="C9" s="60">
        <f>+Balansen!E52</f>
        <v>686253.02</v>
      </c>
      <c r="D9" s="60">
        <f>+Balansen!D52</f>
        <v>1097253.02</v>
      </c>
      <c r="E9" s="73">
        <f>+D9-C9</f>
        <v>411000</v>
      </c>
    </row>
    <row r="10" ht="12.75">
      <c r="A10" s="1"/>
    </row>
    <row r="11" ht="12.75">
      <c r="A11" s="1"/>
    </row>
    <row r="12" spans="1:5" ht="12.75">
      <c r="A12" s="1" t="s">
        <v>237</v>
      </c>
      <c r="E12" s="1" t="s">
        <v>240</v>
      </c>
    </row>
    <row r="13" spans="1:5" ht="12.75">
      <c r="A13" s="39" t="s">
        <v>341</v>
      </c>
      <c r="E13" s="95">
        <v>600000</v>
      </c>
    </row>
    <row r="14" spans="1:5" ht="12.75">
      <c r="A14" s="39" t="s">
        <v>343</v>
      </c>
      <c r="E14" s="95"/>
    </row>
    <row r="15" spans="1:5" ht="12.75">
      <c r="A15" s="39" t="s">
        <v>342</v>
      </c>
      <c r="E15" s="95"/>
    </row>
    <row r="16" spans="1:5" ht="12.75">
      <c r="A16" s="39" t="s">
        <v>238</v>
      </c>
      <c r="E16" s="95"/>
    </row>
    <row r="17" spans="1:5" ht="12.75">
      <c r="A17" s="39" t="s">
        <v>239</v>
      </c>
      <c r="E17" s="96">
        <f>SUM(E13:E16)</f>
        <v>600000</v>
      </c>
    </row>
    <row r="18" ht="12.75">
      <c r="C18" s="46"/>
    </row>
    <row r="19" ht="12.75">
      <c r="C19" s="46"/>
    </row>
    <row r="20" ht="12.75">
      <c r="A20" s="1" t="s">
        <v>242</v>
      </c>
    </row>
    <row r="21" spans="2:3" ht="12.75">
      <c r="B21" s="1" t="s">
        <v>155</v>
      </c>
      <c r="C21" s="75"/>
    </row>
    <row r="22" spans="1:5" ht="12.75">
      <c r="A22" s="39" t="s">
        <v>241</v>
      </c>
      <c r="B22" s="49" t="s">
        <v>71</v>
      </c>
      <c r="C22" s="76"/>
      <c r="E22" s="60">
        <f>+'Inv.regnsk.'!D38</f>
        <v>189000</v>
      </c>
    </row>
    <row r="23" spans="1:3" ht="12.75">
      <c r="A23" s="1"/>
      <c r="C23" s="77"/>
    </row>
    <row r="25" ht="13.5" thickBot="1"/>
    <row r="26" spans="1:5" ht="21" thickBot="1">
      <c r="A26" s="111" t="s">
        <v>189</v>
      </c>
      <c r="B26" s="47"/>
      <c r="C26" s="47" t="s">
        <v>150</v>
      </c>
      <c r="D26" s="47"/>
      <c r="E26" s="59">
        <f>+E9-E17+E22</f>
        <v>0</v>
      </c>
    </row>
  </sheetData>
  <sheetProtection/>
  <printOptions/>
  <pageMargins left="0.7874015748031497" right="0.2755905511811024" top="0.7874015748031497" bottom="0.5905511811023623" header="0.35433070866141736" footer="0.35433070866141736"/>
  <pageSetup fitToHeight="1" fitToWidth="1" horizontalDpi="600" verticalDpi="600" orientation="portrait" paperSize="9" scale="91" r:id="rId2"/>
  <headerFooter alignWithMargins="0">
    <oddFooter>&amp;LAvstemminger ved årsavslutningen 2006</oddFooter>
  </headerFooter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15">
    <pageSetUpPr fitToPage="1"/>
  </sheetPr>
  <dimension ref="A1:C49"/>
  <sheetViews>
    <sheetView zoomScale="90" zoomScaleNormal="90" zoomScalePageLayoutView="0" workbookViewId="0" topLeftCell="A4">
      <selection activeCell="F32" sqref="F32"/>
    </sheetView>
  </sheetViews>
  <sheetFormatPr defaultColWidth="11.421875" defaultRowHeight="12.75"/>
  <cols>
    <col min="1" max="1" width="49.140625" style="0" customWidth="1"/>
    <col min="2" max="2" width="21.00390625" style="0" customWidth="1"/>
    <col min="3" max="3" width="20.57421875" style="0" customWidth="1"/>
  </cols>
  <sheetData>
    <row r="1" ht="20.25">
      <c r="A1" s="38" t="s">
        <v>249</v>
      </c>
    </row>
    <row r="2" ht="15" customHeight="1">
      <c r="A2" s="1" t="s">
        <v>286</v>
      </c>
    </row>
    <row r="3" ht="13.5" customHeight="1">
      <c r="A3" s="38"/>
    </row>
    <row r="4" spans="1:2" ht="13.5" customHeight="1">
      <c r="A4" s="88" t="s">
        <v>263</v>
      </c>
      <c r="B4" s="87"/>
    </row>
    <row r="5" spans="1:2" ht="13.5" customHeight="1">
      <c r="A5" s="88" t="s">
        <v>264</v>
      </c>
      <c r="B5" s="43"/>
    </row>
    <row r="6" ht="13.5" customHeight="1">
      <c r="A6" s="38"/>
    </row>
    <row r="7" ht="33.75" customHeight="1">
      <c r="A7" s="142" t="s">
        <v>332</v>
      </c>
    </row>
    <row r="8" ht="13.5" customHeight="1" thickBot="1">
      <c r="A8" s="38"/>
    </row>
    <row r="9" spans="1:3" ht="15.75">
      <c r="A9" s="89"/>
      <c r="B9" s="126" t="s">
        <v>251</v>
      </c>
      <c r="C9" s="127" t="s">
        <v>252</v>
      </c>
    </row>
    <row r="10" spans="1:3" ht="12.75">
      <c r="A10" s="90"/>
      <c r="B10" s="77"/>
      <c r="C10" s="91"/>
    </row>
    <row r="11" spans="1:3" ht="12.75">
      <c r="A11" s="92" t="s">
        <v>250</v>
      </c>
      <c r="B11" s="115"/>
      <c r="C11" s="116">
        <f>Balansen!E35</f>
        <v>17856225.14</v>
      </c>
    </row>
    <row r="12" spans="1:3" ht="12.75">
      <c r="A12" s="92"/>
      <c r="B12" s="115"/>
      <c r="C12" s="117"/>
    </row>
    <row r="13" spans="1:3" ht="12.75">
      <c r="A13" s="92" t="s">
        <v>254</v>
      </c>
      <c r="B13" s="118">
        <v>0</v>
      </c>
      <c r="C13" s="117"/>
    </row>
    <row r="14" spans="1:3" ht="12.75">
      <c r="A14" s="92" t="s">
        <v>255</v>
      </c>
      <c r="B14" s="118">
        <v>581163.01</v>
      </c>
      <c r="C14" s="117"/>
    </row>
    <row r="15" spans="1:3" ht="12.75">
      <c r="A15" s="92" t="s">
        <v>256</v>
      </c>
      <c r="B15" s="119"/>
      <c r="C15" s="120">
        <v>189000</v>
      </c>
    </row>
    <row r="16" spans="1:3" ht="12.75">
      <c r="A16" s="92"/>
      <c r="B16" s="115"/>
      <c r="C16" s="117"/>
    </row>
    <row r="17" spans="1:3" ht="12.75">
      <c r="A17" s="92" t="s">
        <v>257</v>
      </c>
      <c r="B17" s="118">
        <v>0</v>
      </c>
      <c r="C17" s="117"/>
    </row>
    <row r="18" spans="1:3" ht="12.75">
      <c r="A18" s="92" t="s">
        <v>305</v>
      </c>
      <c r="B18" s="118"/>
      <c r="C18" s="117"/>
    </row>
    <row r="19" spans="1:3" ht="12.75">
      <c r="A19" s="92" t="s">
        <v>306</v>
      </c>
      <c r="B19" s="119"/>
      <c r="C19" s="120">
        <v>0</v>
      </c>
    </row>
    <row r="20" spans="1:3" ht="12.75">
      <c r="A20" s="92" t="s">
        <v>307</v>
      </c>
      <c r="B20" s="115"/>
      <c r="C20" s="120">
        <v>0</v>
      </c>
    </row>
    <row r="21" spans="1:3" ht="12.75">
      <c r="A21" s="92"/>
      <c r="B21" s="115"/>
      <c r="C21" s="117"/>
    </row>
    <row r="22" spans="1:3" ht="12.75">
      <c r="A22" s="92" t="s">
        <v>209</v>
      </c>
      <c r="B22" s="54">
        <f>'Inv.regnsk.'!D40</f>
        <v>0</v>
      </c>
      <c r="C22" s="117"/>
    </row>
    <row r="23" spans="1:3" ht="12.75">
      <c r="A23" s="92" t="s">
        <v>258</v>
      </c>
      <c r="B23" s="118">
        <v>0</v>
      </c>
      <c r="C23" s="117"/>
    </row>
    <row r="24" spans="1:3" ht="12.75">
      <c r="A24" s="92" t="s">
        <v>207</v>
      </c>
      <c r="B24" s="115"/>
      <c r="C24" s="121">
        <f>'Inv.regnsk.'!D28</f>
        <v>0</v>
      </c>
    </row>
    <row r="25" spans="1:3" ht="12.75">
      <c r="A25" s="92" t="s">
        <v>265</v>
      </c>
      <c r="B25" s="115"/>
      <c r="C25" s="120">
        <v>0</v>
      </c>
    </row>
    <row r="26" spans="1:3" ht="12.75">
      <c r="A26" s="92" t="s">
        <v>317</v>
      </c>
      <c r="B26" s="115"/>
      <c r="C26" s="120"/>
    </row>
    <row r="27" spans="1:3" ht="12.75">
      <c r="A27" s="92"/>
      <c r="B27" s="115"/>
      <c r="C27" s="117"/>
    </row>
    <row r="28" spans="1:3" ht="12.75">
      <c r="A28" s="92" t="s">
        <v>180</v>
      </c>
      <c r="B28" s="54">
        <f>'Inv.regnsk.'!D39+'Dr.regnsk'!D32</f>
        <v>0</v>
      </c>
      <c r="C28" s="117"/>
    </row>
    <row r="29" spans="1:3" ht="12.75">
      <c r="A29" s="92" t="s">
        <v>266</v>
      </c>
      <c r="B29" s="118"/>
      <c r="C29" s="117"/>
    </row>
    <row r="30" spans="1:3" ht="12.75">
      <c r="A30" s="92" t="s">
        <v>110</v>
      </c>
      <c r="B30" s="115"/>
      <c r="C30" s="121">
        <f>'Inv.regnsk.'!D27+'Dr.regnsk'!D38</f>
        <v>0</v>
      </c>
    </row>
    <row r="31" spans="1:3" ht="12.75">
      <c r="A31" s="92" t="s">
        <v>308</v>
      </c>
      <c r="B31" s="115"/>
      <c r="C31" s="120"/>
    </row>
    <row r="32" spans="1:3" ht="12.75">
      <c r="A32" s="92"/>
      <c r="B32" s="115"/>
      <c r="C32" s="117"/>
    </row>
    <row r="33" spans="1:3" ht="12.75">
      <c r="A33" s="92" t="s">
        <v>259</v>
      </c>
      <c r="B33" s="54">
        <f>'Inv.regnsk.'!D38</f>
        <v>189000</v>
      </c>
      <c r="C33" s="117"/>
    </row>
    <row r="34" spans="1:3" ht="12.75">
      <c r="A34" s="92" t="s">
        <v>260</v>
      </c>
      <c r="B34" s="115"/>
      <c r="C34" s="121">
        <f>'Inv.regnsk.'!D26+'Dr.regnsk'!D37</f>
        <v>481530</v>
      </c>
    </row>
    <row r="35" spans="1:3" ht="12.75">
      <c r="A35" s="92" t="s">
        <v>339</v>
      </c>
      <c r="B35" s="148">
        <v>0</v>
      </c>
      <c r="C35" s="150"/>
    </row>
    <row r="36" spans="1:3" ht="12.75">
      <c r="A36" s="92" t="s">
        <v>340</v>
      </c>
      <c r="B36" s="148"/>
      <c r="C36" s="138"/>
    </row>
    <row r="37" spans="1:3" ht="12.75">
      <c r="A37" s="92" t="s">
        <v>318</v>
      </c>
      <c r="B37" s="148"/>
      <c r="C37" s="138"/>
    </row>
    <row r="38" spans="1:3" ht="12.75">
      <c r="A38" s="92"/>
      <c r="B38" s="115"/>
      <c r="C38" s="117"/>
    </row>
    <row r="39" spans="1:3" ht="12.75">
      <c r="A39" s="92" t="s">
        <v>261</v>
      </c>
      <c r="B39" s="118"/>
      <c r="C39" s="117"/>
    </row>
    <row r="40" spans="1:3" ht="12.75">
      <c r="A40" s="92" t="s">
        <v>262</v>
      </c>
      <c r="B40" s="115"/>
      <c r="C40" s="120"/>
    </row>
    <row r="41" spans="1:3" ht="23.25" customHeight="1" thickBot="1">
      <c r="A41" s="93" t="s">
        <v>253</v>
      </c>
      <c r="B41" s="122">
        <f>Balansen!D35</f>
        <v>17756592.13</v>
      </c>
      <c r="C41" s="123"/>
    </row>
    <row r="42" spans="1:3" ht="24.75" customHeight="1" thickBot="1">
      <c r="A42" s="94" t="s">
        <v>239</v>
      </c>
      <c r="B42" s="124">
        <f>SUM(B11:B41)</f>
        <v>18526755.14</v>
      </c>
      <c r="C42" s="125">
        <f>SUM(C11:C41)</f>
        <v>18526755.14</v>
      </c>
    </row>
    <row r="43" ht="12.75">
      <c r="A43" s="1"/>
    </row>
    <row r="44" ht="12.75">
      <c r="A44" s="1"/>
    </row>
    <row r="45" spans="1:2" ht="12.75">
      <c r="A45" s="1"/>
      <c r="B45" s="149"/>
    </row>
    <row r="46" ht="12.75">
      <c r="A46" s="1"/>
    </row>
    <row r="47" spans="1:3" ht="12.75">
      <c r="A47" s="151"/>
      <c r="B47" s="152"/>
      <c r="C47" s="77"/>
    </row>
    <row r="48" spans="1:3" ht="12.75">
      <c r="A48" s="151"/>
      <c r="B48" s="152"/>
      <c r="C48" s="77"/>
    </row>
    <row r="49" spans="1:3" ht="12.75">
      <c r="A49" s="151"/>
      <c r="B49" s="153"/>
      <c r="C49" s="77"/>
    </row>
  </sheetData>
  <sheetProtection/>
  <printOptions/>
  <pageMargins left="0.7874015748031497" right="0.2755905511811024" top="0.7874015748031497" bottom="0.5905511811023623" header="0.35433070866141736" footer="0.35433070866141736"/>
  <pageSetup fitToHeight="1" fitToWidth="1" horizontalDpi="600" verticalDpi="600" orientation="portrait" paperSize="9" r:id="rId2"/>
  <headerFooter alignWithMargins="0">
    <oddFooter>&amp;LAvstemminger ved årsavslutningen 2006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A1:F61"/>
  <sheetViews>
    <sheetView zoomScale="75" zoomScaleNormal="75" zoomScalePageLayoutView="0" workbookViewId="0" topLeftCell="A4">
      <selection activeCell="H51" sqref="H51"/>
    </sheetView>
  </sheetViews>
  <sheetFormatPr defaultColWidth="11.421875" defaultRowHeight="12.75"/>
  <cols>
    <col min="1" max="1" width="8.57421875" style="0" customWidth="1"/>
    <col min="2" max="2" width="31.57421875" style="4" customWidth="1"/>
    <col min="3" max="3" width="49.28125" style="4" customWidth="1"/>
    <col min="4" max="4" width="20.00390625" style="11" customWidth="1"/>
  </cols>
  <sheetData>
    <row r="1" ht="20.25">
      <c r="B1" s="128" t="s">
        <v>0</v>
      </c>
    </row>
    <row r="2" ht="15" customHeight="1">
      <c r="B2" s="128"/>
    </row>
    <row r="3" spans="2:4" ht="18">
      <c r="B3" s="99"/>
      <c r="C3" s="71" t="s">
        <v>232</v>
      </c>
      <c r="D3" s="56"/>
    </row>
    <row r="4" spans="3:4" ht="15">
      <c r="C4" s="71" t="s">
        <v>233</v>
      </c>
      <c r="D4" s="42"/>
    </row>
    <row r="5" ht="13.5" thickBot="1"/>
    <row r="6" spans="2:4" ht="12.75">
      <c r="B6" s="98" t="s">
        <v>20</v>
      </c>
      <c r="C6" s="62"/>
      <c r="D6" s="12"/>
    </row>
    <row r="7" spans="2:4" ht="12.75">
      <c r="B7" s="7" t="s">
        <v>1</v>
      </c>
      <c r="C7" s="63" t="s">
        <v>215</v>
      </c>
      <c r="D7" s="13">
        <v>0</v>
      </c>
    </row>
    <row r="8" spans="2:4" ht="12.75">
      <c r="B8" s="7" t="s">
        <v>2</v>
      </c>
      <c r="C8" s="63" t="s">
        <v>216</v>
      </c>
      <c r="D8" s="13">
        <v>3698388.1</v>
      </c>
    </row>
    <row r="9" spans="2:4" ht="12.75">
      <c r="B9" s="7" t="s">
        <v>3</v>
      </c>
      <c r="C9" s="63" t="s">
        <v>217</v>
      </c>
      <c r="D9" s="13"/>
    </row>
    <row r="10" spans="2:4" ht="12.75">
      <c r="B10" s="7">
        <v>800</v>
      </c>
      <c r="C10" s="63" t="s">
        <v>218</v>
      </c>
      <c r="D10" s="13"/>
    </row>
    <row r="11" spans="2:4" ht="12.75">
      <c r="B11" s="7">
        <v>810</v>
      </c>
      <c r="C11" s="63" t="s">
        <v>219</v>
      </c>
      <c r="D11" s="13"/>
    </row>
    <row r="12" spans="2:4" ht="12.75">
      <c r="B12" s="7" t="s">
        <v>4</v>
      </c>
      <c r="C12" s="63" t="s">
        <v>198</v>
      </c>
      <c r="D12" s="13"/>
    </row>
    <row r="13" spans="2:4" ht="12.75">
      <c r="B13" s="7" t="s">
        <v>5</v>
      </c>
      <c r="C13" s="63" t="s">
        <v>220</v>
      </c>
      <c r="D13" s="13"/>
    </row>
    <row r="14" spans="2:4" ht="12.75">
      <c r="B14" s="7" t="s">
        <v>6</v>
      </c>
      <c r="C14" s="63" t="s">
        <v>221</v>
      </c>
      <c r="D14" s="13"/>
    </row>
    <row r="15" spans="2:4" ht="12.75">
      <c r="B15" s="8" t="s">
        <v>7</v>
      </c>
      <c r="C15" s="70" t="s">
        <v>222</v>
      </c>
      <c r="D15" s="14"/>
    </row>
    <row r="16" spans="1:4" ht="12.75">
      <c r="A16" s="1" t="s">
        <v>9</v>
      </c>
      <c r="B16" s="169" t="s">
        <v>8</v>
      </c>
      <c r="C16" s="170"/>
      <c r="D16" s="17">
        <f>SUM(D7:D15)</f>
        <v>3698388.1</v>
      </c>
    </row>
    <row r="17" spans="2:4" ht="12.75">
      <c r="B17" s="6"/>
      <c r="C17" s="64"/>
      <c r="D17" s="15"/>
    </row>
    <row r="18" spans="2:6" ht="12.75">
      <c r="B18" s="97" t="s">
        <v>21</v>
      </c>
      <c r="C18" s="66"/>
      <c r="D18" s="16"/>
      <c r="F18" s="10"/>
    </row>
    <row r="19" spans="2:4" ht="12.75">
      <c r="B19" s="7" t="s">
        <v>10</v>
      </c>
      <c r="C19" s="63" t="s">
        <v>200</v>
      </c>
      <c r="D19" s="19">
        <v>817513</v>
      </c>
    </row>
    <row r="20" spans="2:4" ht="12.75">
      <c r="B20" s="7" t="s">
        <v>11</v>
      </c>
      <c r="C20" s="63" t="s">
        <v>201</v>
      </c>
      <c r="D20" s="19">
        <v>51790.46</v>
      </c>
    </row>
    <row r="21" spans="2:4" ht="12.75">
      <c r="B21" s="7" t="s">
        <v>12</v>
      </c>
      <c r="C21" s="63" t="s">
        <v>223</v>
      </c>
      <c r="D21" s="19">
        <v>1799159.6</v>
      </c>
    </row>
    <row r="22" spans="2:4" ht="12.75">
      <c r="B22" s="7" t="s">
        <v>13</v>
      </c>
      <c r="C22" s="63" t="s">
        <v>314</v>
      </c>
      <c r="D22" s="19">
        <v>412763.24</v>
      </c>
    </row>
    <row r="23" spans="2:4" ht="12.75">
      <c r="B23" s="7" t="s">
        <v>14</v>
      </c>
      <c r="C23" s="63" t="s">
        <v>203</v>
      </c>
      <c r="D23" s="19">
        <v>44483</v>
      </c>
    </row>
    <row r="24" spans="2:4" ht="12.75">
      <c r="B24" s="7" t="s">
        <v>15</v>
      </c>
      <c r="C24" s="63" t="s">
        <v>145</v>
      </c>
      <c r="D24" s="19">
        <v>581163.01</v>
      </c>
    </row>
    <row r="25" spans="2:4" ht="12.75">
      <c r="B25" s="7" t="s">
        <v>16</v>
      </c>
      <c r="C25" s="63" t="s">
        <v>205</v>
      </c>
      <c r="D25" s="19">
        <v>0</v>
      </c>
    </row>
    <row r="26" spans="1:4" ht="12.75">
      <c r="A26" s="1" t="s">
        <v>17</v>
      </c>
      <c r="B26" s="169" t="s">
        <v>310</v>
      </c>
      <c r="C26" s="170"/>
      <c r="D26" s="17">
        <f>SUM(D19:D25)</f>
        <v>3706872.3099999996</v>
      </c>
    </row>
    <row r="27" spans="2:4" ht="12.75">
      <c r="B27" s="5"/>
      <c r="C27" s="65"/>
      <c r="D27" s="16"/>
    </row>
    <row r="28" spans="1:4" ht="12.75">
      <c r="A28" s="1" t="s">
        <v>19</v>
      </c>
      <c r="B28" s="97" t="s">
        <v>18</v>
      </c>
      <c r="C28" s="66"/>
      <c r="D28" s="18">
        <f>+D16-D26</f>
        <v>-8484.209999999497</v>
      </c>
    </row>
    <row r="29" spans="2:4" ht="12.75">
      <c r="B29" s="5"/>
      <c r="C29" s="65"/>
      <c r="D29" s="16"/>
    </row>
    <row r="30" spans="2:4" ht="12.75">
      <c r="B30" s="97" t="s">
        <v>22</v>
      </c>
      <c r="C30" s="66"/>
      <c r="D30" s="16"/>
    </row>
    <row r="31" spans="2:4" ht="12.75">
      <c r="B31" s="7" t="s">
        <v>23</v>
      </c>
      <c r="C31" s="63" t="s">
        <v>199</v>
      </c>
      <c r="D31" s="13">
        <v>85518.19</v>
      </c>
    </row>
    <row r="32" spans="2:4" ht="12.75">
      <c r="B32" s="7" t="s">
        <v>24</v>
      </c>
      <c r="C32" s="63" t="s">
        <v>180</v>
      </c>
      <c r="D32" s="13">
        <v>0</v>
      </c>
    </row>
    <row r="33" spans="1:4" ht="12.75">
      <c r="A33" s="1" t="s">
        <v>25</v>
      </c>
      <c r="B33" s="169" t="s">
        <v>26</v>
      </c>
      <c r="C33" s="170"/>
      <c r="D33" s="18">
        <f>SUM(D31:D32)</f>
        <v>85518.19</v>
      </c>
    </row>
    <row r="34" spans="2:4" ht="12.75">
      <c r="B34" s="5"/>
      <c r="C34" s="65"/>
      <c r="D34" s="16"/>
    </row>
    <row r="35" spans="2:4" ht="12.75">
      <c r="B35" s="97" t="s">
        <v>27</v>
      </c>
      <c r="C35" s="66"/>
      <c r="D35" s="16"/>
    </row>
    <row r="36" spans="2:4" ht="12.75">
      <c r="B36" s="7" t="s">
        <v>28</v>
      </c>
      <c r="C36" s="63" t="s">
        <v>204</v>
      </c>
      <c r="D36" s="13">
        <v>160783.54</v>
      </c>
    </row>
    <row r="37" spans="2:4" ht="12.75">
      <c r="B37" s="7" t="s">
        <v>29</v>
      </c>
      <c r="C37" s="63" t="s">
        <v>206</v>
      </c>
      <c r="D37" s="13">
        <v>481530</v>
      </c>
    </row>
    <row r="38" spans="2:4" ht="12.75">
      <c r="B38" s="7" t="s">
        <v>30</v>
      </c>
      <c r="C38" s="63" t="s">
        <v>110</v>
      </c>
      <c r="D38" s="13">
        <v>0</v>
      </c>
    </row>
    <row r="39" spans="1:4" ht="12.75">
      <c r="A39" s="1" t="s">
        <v>31</v>
      </c>
      <c r="B39" s="169" t="s">
        <v>32</v>
      </c>
      <c r="C39" s="170"/>
      <c r="D39" s="18">
        <f>SUM(D36:D38)</f>
        <v>642313.54</v>
      </c>
    </row>
    <row r="40" spans="2:4" ht="12.75">
      <c r="B40" s="5"/>
      <c r="C40" s="65"/>
      <c r="D40" s="16"/>
    </row>
    <row r="41" spans="1:4" ht="12.75">
      <c r="A41" s="1" t="s">
        <v>33</v>
      </c>
      <c r="B41" s="169" t="s">
        <v>268</v>
      </c>
      <c r="C41" s="170"/>
      <c r="D41" s="18">
        <f>+D33-D39</f>
        <v>-556795.3500000001</v>
      </c>
    </row>
    <row r="42" spans="2:4" ht="12.75">
      <c r="B42" s="5"/>
      <c r="C42" s="65"/>
      <c r="D42" s="16"/>
    </row>
    <row r="43" spans="2:4" ht="12.75">
      <c r="B43" s="7" t="s">
        <v>34</v>
      </c>
      <c r="C43" s="63" t="s">
        <v>224</v>
      </c>
      <c r="D43" s="13">
        <v>581163.01</v>
      </c>
    </row>
    <row r="44" spans="2:4" ht="12.75">
      <c r="B44" s="5"/>
      <c r="C44" s="65"/>
      <c r="D44" s="16"/>
    </row>
    <row r="45" spans="1:4" ht="12.75">
      <c r="A45" s="1" t="s">
        <v>35</v>
      </c>
      <c r="B45" s="97" t="s">
        <v>36</v>
      </c>
      <c r="C45" s="66"/>
      <c r="D45" s="18">
        <f>+D28+D41+D43</f>
        <v>15883.45000000042</v>
      </c>
    </row>
    <row r="46" spans="2:4" ht="12.75">
      <c r="B46" s="5"/>
      <c r="C46" s="65"/>
      <c r="D46" s="16"/>
    </row>
    <row r="47" spans="2:4" ht="12.75">
      <c r="B47" s="169" t="s">
        <v>37</v>
      </c>
      <c r="C47" s="170"/>
      <c r="D47" s="16"/>
    </row>
    <row r="48" spans="2:4" ht="12.75">
      <c r="B48" s="7" t="s">
        <v>38</v>
      </c>
      <c r="C48" s="63" t="s">
        <v>225</v>
      </c>
      <c r="D48" s="13">
        <v>0</v>
      </c>
    </row>
    <row r="49" spans="2:4" ht="12.75">
      <c r="B49" s="7" t="s">
        <v>39</v>
      </c>
      <c r="C49" s="63" t="s">
        <v>212</v>
      </c>
      <c r="D49" s="13"/>
    </row>
    <row r="50" spans="2:4" ht="12.75">
      <c r="B50" s="7" t="s">
        <v>40</v>
      </c>
      <c r="C50" s="63" t="s">
        <v>226</v>
      </c>
      <c r="D50" s="13"/>
    </row>
    <row r="51" spans="2:4" ht="12.75">
      <c r="B51" s="7" t="s">
        <v>41</v>
      </c>
      <c r="C51" s="63" t="s">
        <v>192</v>
      </c>
      <c r="D51" s="13"/>
    </row>
    <row r="52" spans="1:4" ht="12.75">
      <c r="A52" s="1" t="s">
        <v>43</v>
      </c>
      <c r="B52" s="169" t="s">
        <v>42</v>
      </c>
      <c r="C52" s="170"/>
      <c r="D52" s="18">
        <f>SUM(D48:D51)</f>
        <v>0</v>
      </c>
    </row>
    <row r="53" spans="2:4" ht="12.75">
      <c r="B53" s="5"/>
      <c r="C53" s="65"/>
      <c r="D53" s="16"/>
    </row>
    <row r="54" spans="2:4" ht="12.75">
      <c r="B54" s="7" t="s">
        <v>44</v>
      </c>
      <c r="C54" s="63" t="s">
        <v>227</v>
      </c>
      <c r="D54" s="13">
        <v>0</v>
      </c>
    </row>
    <row r="55" spans="2:4" ht="12.75">
      <c r="B55" s="7" t="s">
        <v>45</v>
      </c>
      <c r="C55" s="63" t="s">
        <v>228</v>
      </c>
      <c r="D55" s="13">
        <v>0</v>
      </c>
    </row>
    <row r="56" spans="2:4" ht="12.75">
      <c r="B56" s="7" t="s">
        <v>46</v>
      </c>
      <c r="C56" s="63" t="s">
        <v>229</v>
      </c>
      <c r="D56" s="13">
        <v>0</v>
      </c>
    </row>
    <row r="57" spans="2:4" ht="12.75">
      <c r="B57" s="7" t="s">
        <v>47</v>
      </c>
      <c r="C57" s="63" t="s">
        <v>230</v>
      </c>
      <c r="D57" s="13">
        <v>0</v>
      </c>
    </row>
    <row r="58" spans="2:4" ht="12.75">
      <c r="B58" s="7" t="s">
        <v>48</v>
      </c>
      <c r="C58" s="63" t="s">
        <v>231</v>
      </c>
      <c r="D58" s="13">
        <v>0</v>
      </c>
    </row>
    <row r="59" spans="1:4" ht="12.75">
      <c r="A59" s="1" t="s">
        <v>50</v>
      </c>
      <c r="B59" s="97" t="s">
        <v>49</v>
      </c>
      <c r="C59" s="66"/>
      <c r="D59" s="18">
        <f>SUM(D54:D58)</f>
        <v>0</v>
      </c>
    </row>
    <row r="60" spans="2:4" ht="12.75">
      <c r="B60" s="7" t="s">
        <v>51</v>
      </c>
      <c r="C60" s="66" t="s">
        <v>277</v>
      </c>
      <c r="D60" s="18">
        <f>IF(+D45+D52-D59&gt;0,+D45+D52-D59,0)</f>
        <v>15883.45000000042</v>
      </c>
    </row>
    <row r="61" spans="2:4" ht="13.5" thickBot="1">
      <c r="B61" s="74" t="s">
        <v>52</v>
      </c>
      <c r="C61" s="101" t="s">
        <v>234</v>
      </c>
      <c r="D61" s="102">
        <f>IF(+D45+D52-D59&lt;0,+D45+D52-D59,0)</f>
        <v>0</v>
      </c>
    </row>
  </sheetData>
  <sheetProtection/>
  <mergeCells count="7">
    <mergeCell ref="B26:C26"/>
    <mergeCell ref="B16:C16"/>
    <mergeCell ref="B47:C47"/>
    <mergeCell ref="B52:C52"/>
    <mergeCell ref="B41:C41"/>
    <mergeCell ref="B39:C39"/>
    <mergeCell ref="B33:C33"/>
  </mergeCells>
  <printOptions/>
  <pageMargins left="0.7874015748031497" right="0.2755905511811024" top="0.7874015748031497" bottom="0.5905511811023623" header="0.35433070866141736" footer="0.35433070866141736"/>
  <pageSetup fitToHeight="1" fitToWidth="1" horizontalDpi="600" verticalDpi="600" orientation="portrait" paperSize="9" scale="85" r:id="rId2"/>
  <headerFooter alignWithMargins="0">
    <oddFooter>&amp;LAvstemminger ved årsavslutningen 2007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E50"/>
  <sheetViews>
    <sheetView zoomScale="75" zoomScaleNormal="75" zoomScalePageLayoutView="0" workbookViewId="0" topLeftCell="A1">
      <selection activeCell="D39" sqref="D39"/>
    </sheetView>
  </sheetViews>
  <sheetFormatPr defaultColWidth="11.421875" defaultRowHeight="12.75"/>
  <cols>
    <col min="1" max="1" width="9.28125" style="0" customWidth="1"/>
    <col min="2" max="2" width="31.7109375" style="4" customWidth="1"/>
    <col min="3" max="3" width="49.28125" style="4" customWidth="1"/>
    <col min="4" max="4" width="19.8515625" style="11" customWidth="1"/>
  </cols>
  <sheetData>
    <row r="1" ht="20.25">
      <c r="B1" s="128" t="s">
        <v>53</v>
      </c>
    </row>
    <row r="2" ht="18">
      <c r="B2" s="100"/>
    </row>
    <row r="3" spans="3:4" ht="15">
      <c r="C3" s="71" t="s">
        <v>232</v>
      </c>
      <c r="D3" s="56"/>
    </row>
    <row r="4" spans="3:4" ht="15">
      <c r="C4" s="71" t="s">
        <v>233</v>
      </c>
      <c r="D4" s="42"/>
    </row>
    <row r="5" ht="13.5" thickBot="1"/>
    <row r="6" spans="2:4" ht="12.75">
      <c r="B6" s="98" t="s">
        <v>54</v>
      </c>
      <c r="C6" s="62"/>
      <c r="D6" s="12"/>
    </row>
    <row r="7" spans="2:4" ht="12.75">
      <c r="B7" s="7" t="s">
        <v>55</v>
      </c>
      <c r="C7" s="63" t="s">
        <v>194</v>
      </c>
      <c r="D7" s="13">
        <v>0</v>
      </c>
    </row>
    <row r="8" spans="2:4" ht="12.75">
      <c r="B8" s="7" t="s">
        <v>56</v>
      </c>
      <c r="C8" s="63" t="s">
        <v>195</v>
      </c>
      <c r="D8" s="13">
        <v>0</v>
      </c>
    </row>
    <row r="9" spans="2:4" ht="12.75">
      <c r="B9" s="7" t="s">
        <v>3</v>
      </c>
      <c r="C9" s="63" t="s">
        <v>196</v>
      </c>
      <c r="D9" s="13">
        <v>0</v>
      </c>
    </row>
    <row r="10" spans="2:4" ht="12.75">
      <c r="B10" s="7" t="s">
        <v>57</v>
      </c>
      <c r="C10" s="63" t="s">
        <v>197</v>
      </c>
      <c r="D10" s="13">
        <v>0</v>
      </c>
    </row>
    <row r="11" spans="2:4" ht="12.75">
      <c r="B11" s="7" t="s">
        <v>58</v>
      </c>
      <c r="C11" s="63" t="s">
        <v>198</v>
      </c>
      <c r="D11" s="13">
        <v>0</v>
      </c>
    </row>
    <row r="12" spans="2:4" ht="12.75">
      <c r="B12" s="8" t="s">
        <v>23</v>
      </c>
      <c r="C12" s="70" t="s">
        <v>199</v>
      </c>
      <c r="D12" s="14">
        <v>0</v>
      </c>
    </row>
    <row r="13" spans="1:4" ht="12.75">
      <c r="A13" s="1" t="s">
        <v>59</v>
      </c>
      <c r="B13" s="169" t="s">
        <v>60</v>
      </c>
      <c r="C13" s="171"/>
      <c r="D13" s="17">
        <f>SUM(D7:D12)</f>
        <v>0</v>
      </c>
    </row>
    <row r="14" spans="2:4" ht="12.75">
      <c r="B14" s="6"/>
      <c r="C14" s="64"/>
      <c r="D14" s="15"/>
    </row>
    <row r="15" spans="2:4" ht="12.75">
      <c r="B15" s="97" t="s">
        <v>61</v>
      </c>
      <c r="C15" s="66"/>
      <c r="D15" s="16"/>
    </row>
    <row r="16" spans="2:4" ht="12.75">
      <c r="B16" s="7" t="s">
        <v>10</v>
      </c>
      <c r="C16" s="63" t="s">
        <v>200</v>
      </c>
      <c r="D16" s="19">
        <v>0</v>
      </c>
    </row>
    <row r="17" spans="2:4" ht="12.75">
      <c r="B17" s="7" t="s">
        <v>11</v>
      </c>
      <c r="C17" s="63" t="s">
        <v>201</v>
      </c>
      <c r="D17" s="19">
        <v>0</v>
      </c>
    </row>
    <row r="18" spans="2:4" ht="12.75">
      <c r="B18" s="7" t="s">
        <v>12</v>
      </c>
      <c r="C18" s="63" t="s">
        <v>202</v>
      </c>
      <c r="D18" s="19">
        <v>189000</v>
      </c>
    </row>
    <row r="19" spans="2:4" ht="12.75">
      <c r="B19" s="7" t="s">
        <v>13</v>
      </c>
      <c r="C19" s="63" t="s">
        <v>314</v>
      </c>
      <c r="D19" s="19"/>
    </row>
    <row r="20" spans="2:4" ht="12.75">
      <c r="B20" s="7" t="s">
        <v>14</v>
      </c>
      <c r="C20" s="63" t="s">
        <v>203</v>
      </c>
      <c r="D20" s="19">
        <v>0</v>
      </c>
    </row>
    <row r="21" spans="2:4" ht="12.75">
      <c r="B21" s="7" t="s">
        <v>28</v>
      </c>
      <c r="C21" s="63" t="s">
        <v>204</v>
      </c>
      <c r="D21" s="19">
        <v>0</v>
      </c>
    </row>
    <row r="22" spans="2:4" ht="12.75">
      <c r="B22" s="7" t="s">
        <v>16</v>
      </c>
      <c r="C22" s="63" t="s">
        <v>205</v>
      </c>
      <c r="D22" s="19">
        <v>0</v>
      </c>
    </row>
    <row r="23" spans="1:4" ht="12.75">
      <c r="A23" s="1" t="s">
        <v>62</v>
      </c>
      <c r="B23" s="169" t="s">
        <v>311</v>
      </c>
      <c r="C23" s="171"/>
      <c r="D23" s="17">
        <f>SUM(D16:D22)</f>
        <v>189000</v>
      </c>
    </row>
    <row r="24" spans="2:4" ht="12.75">
      <c r="B24" s="5"/>
      <c r="C24" s="65"/>
      <c r="D24" s="16"/>
    </row>
    <row r="25" spans="2:4" ht="12.75">
      <c r="B25" s="97" t="s">
        <v>63</v>
      </c>
      <c r="C25" s="66"/>
      <c r="D25" s="16"/>
    </row>
    <row r="26" spans="2:4" ht="12.75">
      <c r="B26" s="20" t="s">
        <v>29</v>
      </c>
      <c r="C26" s="67" t="s">
        <v>206</v>
      </c>
      <c r="D26" s="13"/>
    </row>
    <row r="27" spans="2:4" ht="12.75">
      <c r="B27" s="20" t="s">
        <v>30</v>
      </c>
      <c r="C27" s="67" t="s">
        <v>110</v>
      </c>
      <c r="D27" s="13">
        <v>0</v>
      </c>
    </row>
    <row r="28" spans="2:4" ht="12.75">
      <c r="B28" s="20" t="s">
        <v>64</v>
      </c>
      <c r="C28" s="67" t="s">
        <v>207</v>
      </c>
      <c r="D28" s="13">
        <v>0</v>
      </c>
    </row>
    <row r="29" spans="2:4" ht="12.75">
      <c r="B29" s="20" t="s">
        <v>45</v>
      </c>
      <c r="C29" s="67" t="s">
        <v>269</v>
      </c>
      <c r="D29" s="13">
        <v>0</v>
      </c>
    </row>
    <row r="30" spans="2:4" ht="12.75">
      <c r="B30" s="20" t="s">
        <v>65</v>
      </c>
      <c r="C30" s="67" t="s">
        <v>270</v>
      </c>
      <c r="D30" s="13">
        <v>0</v>
      </c>
    </row>
    <row r="31" spans="2:4" ht="12.75">
      <c r="B31" s="7" t="s">
        <v>47</v>
      </c>
      <c r="C31" s="67" t="s">
        <v>312</v>
      </c>
      <c r="D31" s="13">
        <v>0</v>
      </c>
    </row>
    <row r="32" spans="2:4" ht="12.75">
      <c r="B32" s="7" t="s">
        <v>48</v>
      </c>
      <c r="C32" s="63" t="s">
        <v>208</v>
      </c>
      <c r="D32" s="13">
        <v>0</v>
      </c>
    </row>
    <row r="33" spans="1:4" ht="12.75">
      <c r="A33" s="1" t="s">
        <v>66</v>
      </c>
      <c r="B33" s="169" t="s">
        <v>67</v>
      </c>
      <c r="C33" s="171"/>
      <c r="D33" s="18">
        <f>SUM(D26:D32)</f>
        <v>0</v>
      </c>
    </row>
    <row r="34" spans="1:4" ht="12.75">
      <c r="A34" s="1"/>
      <c r="B34" s="21"/>
      <c r="C34" s="68"/>
      <c r="D34" s="22"/>
    </row>
    <row r="35" spans="1:4" ht="12.75">
      <c r="A35" s="1" t="s">
        <v>68</v>
      </c>
      <c r="B35" s="169" t="s">
        <v>69</v>
      </c>
      <c r="C35" s="171"/>
      <c r="D35" s="18">
        <f>+D23+D33-D13</f>
        <v>189000</v>
      </c>
    </row>
    <row r="36" spans="2:4" ht="12.75">
      <c r="B36" s="5"/>
      <c r="C36" s="65"/>
      <c r="D36" s="16"/>
    </row>
    <row r="37" spans="2:4" ht="12.75">
      <c r="B37" s="97" t="s">
        <v>70</v>
      </c>
      <c r="C37" s="66"/>
      <c r="D37" s="16"/>
    </row>
    <row r="38" spans="2:4" ht="12.75">
      <c r="B38" s="9" t="s">
        <v>71</v>
      </c>
      <c r="C38" s="67" t="s">
        <v>161</v>
      </c>
      <c r="D38" s="13">
        <v>189000</v>
      </c>
    </row>
    <row r="39" spans="2:4" ht="12.75">
      <c r="B39" s="9" t="s">
        <v>24</v>
      </c>
      <c r="C39" s="67" t="s">
        <v>180</v>
      </c>
      <c r="D39" s="13">
        <v>0</v>
      </c>
    </row>
    <row r="40" spans="2:4" ht="12.75">
      <c r="B40" s="9" t="s">
        <v>72</v>
      </c>
      <c r="C40" s="67" t="s">
        <v>209</v>
      </c>
      <c r="D40" s="13">
        <v>0</v>
      </c>
    </row>
    <row r="41" spans="2:4" ht="12.75">
      <c r="B41" s="9" t="s">
        <v>38</v>
      </c>
      <c r="C41" s="67" t="s">
        <v>271</v>
      </c>
      <c r="D41" s="13">
        <v>0</v>
      </c>
    </row>
    <row r="42" spans="2:4" ht="12.75">
      <c r="B42" s="9" t="s">
        <v>73</v>
      </c>
      <c r="C42" s="67" t="s">
        <v>210</v>
      </c>
      <c r="D42" s="13">
        <v>0</v>
      </c>
    </row>
    <row r="43" spans="2:4" ht="12.75">
      <c r="B43" s="9" t="s">
        <v>39</v>
      </c>
      <c r="C43" s="67" t="s">
        <v>212</v>
      </c>
      <c r="D43" s="13">
        <v>0</v>
      </c>
    </row>
    <row r="44" spans="2:4" ht="12.75">
      <c r="B44" s="9" t="s">
        <v>74</v>
      </c>
      <c r="C44" s="67" t="s">
        <v>211</v>
      </c>
      <c r="D44" s="13">
        <v>0</v>
      </c>
    </row>
    <row r="45" spans="2:4" ht="12.75">
      <c r="B45" s="9" t="s">
        <v>40</v>
      </c>
      <c r="C45" s="67" t="s">
        <v>213</v>
      </c>
      <c r="D45" s="13">
        <v>0</v>
      </c>
    </row>
    <row r="46" spans="2:4" ht="12.75">
      <c r="B46" s="9" t="s">
        <v>41</v>
      </c>
      <c r="C46" s="67" t="s">
        <v>192</v>
      </c>
      <c r="D46" s="13">
        <v>0</v>
      </c>
    </row>
    <row r="47" spans="1:4" ht="12.75">
      <c r="A47" s="1" t="s">
        <v>76</v>
      </c>
      <c r="B47" s="169" t="s">
        <v>75</v>
      </c>
      <c r="C47" s="170"/>
      <c r="D47" s="18">
        <f>SUM(D38:D46)</f>
        <v>189000</v>
      </c>
    </row>
    <row r="48" spans="2:4" ht="12.75">
      <c r="B48" s="24"/>
      <c r="C48" s="69"/>
      <c r="D48" s="25"/>
    </row>
    <row r="49" spans="2:5" ht="12.75">
      <c r="B49" s="9" t="s">
        <v>51</v>
      </c>
      <c r="C49" s="67" t="s">
        <v>214</v>
      </c>
      <c r="D49" s="18">
        <f>IF(D35-D47&lt;0,-D35+D47,0)</f>
        <v>0</v>
      </c>
      <c r="E49" s="22"/>
    </row>
    <row r="50" spans="2:5" ht="12.75">
      <c r="B50" s="9" t="s">
        <v>52</v>
      </c>
      <c r="C50" s="67" t="s">
        <v>272</v>
      </c>
      <c r="D50" s="18">
        <f>IF(D35-D47&gt;0,D35-D47,0)</f>
        <v>0</v>
      </c>
      <c r="E50" s="22"/>
    </row>
  </sheetData>
  <sheetProtection/>
  <mergeCells count="5">
    <mergeCell ref="B13:C13"/>
    <mergeCell ref="B47:C47"/>
    <mergeCell ref="B35:C35"/>
    <mergeCell ref="B33:C33"/>
    <mergeCell ref="B23:C23"/>
  </mergeCells>
  <printOptions/>
  <pageMargins left="0.7874015748031497" right="0.2755905511811024" top="0.7874015748031497" bottom="0.5905511811023623" header="0.35433070866141736" footer="0.35433070866141736"/>
  <pageSetup fitToHeight="1" fitToWidth="1" horizontalDpi="600" verticalDpi="600" orientation="portrait" paperSize="9" scale="77" r:id="rId2"/>
  <headerFooter alignWithMargins="0">
    <oddFooter>&amp;LAvstemminger ved årsavslutningen 2007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>
    <pageSetUpPr fitToPage="1"/>
  </sheetPr>
  <dimension ref="B1:F55"/>
  <sheetViews>
    <sheetView zoomScale="75" zoomScaleNormal="75" zoomScalePageLayoutView="0" workbookViewId="0" topLeftCell="A1">
      <selection activeCell="L37" sqref="L37"/>
    </sheetView>
  </sheetViews>
  <sheetFormatPr defaultColWidth="11.421875" defaultRowHeight="12.75"/>
  <cols>
    <col min="1" max="1" width="4.57421875" style="0" customWidth="1"/>
    <col min="2" max="2" width="17.7109375" style="2" customWidth="1"/>
    <col min="3" max="3" width="30.57421875" style="2" customWidth="1"/>
    <col min="4" max="5" width="19.8515625" style="11" customWidth="1"/>
  </cols>
  <sheetData>
    <row r="1" ht="20.25">
      <c r="B1" s="129" t="s">
        <v>105</v>
      </c>
    </row>
    <row r="2" ht="15" customHeight="1">
      <c r="B2" s="129"/>
    </row>
    <row r="3" spans="2:5" ht="15" customHeight="1">
      <c r="B3" s="3"/>
      <c r="D3" s="71" t="s">
        <v>232</v>
      </c>
      <c r="E3" s="56"/>
    </row>
    <row r="4" spans="2:5" ht="15.75">
      <c r="B4" s="3"/>
      <c r="D4" s="71" t="s">
        <v>233</v>
      </c>
      <c r="E4" s="42"/>
    </row>
    <row r="5" ht="13.5" thickBot="1"/>
    <row r="6" spans="2:5" ht="15" customHeight="1">
      <c r="B6" s="26" t="s">
        <v>106</v>
      </c>
      <c r="C6" s="27"/>
      <c r="D6" s="130" t="s">
        <v>137</v>
      </c>
      <c r="E6" s="131" t="s">
        <v>138</v>
      </c>
    </row>
    <row r="7" spans="2:5" ht="12.75">
      <c r="B7" s="103"/>
      <c r="C7" s="28" t="s">
        <v>107</v>
      </c>
      <c r="D7" s="17">
        <f>D8+D15</f>
        <v>26447040.47</v>
      </c>
      <c r="E7" s="17">
        <f>E8+E15</f>
        <v>25922625.6</v>
      </c>
    </row>
    <row r="8" spans="2:5" ht="12.75">
      <c r="B8" s="103" t="s">
        <v>77</v>
      </c>
      <c r="C8" s="30" t="s">
        <v>108</v>
      </c>
      <c r="D8" s="34">
        <f>SUM(D9:D13)</f>
        <v>21865866.63</v>
      </c>
      <c r="E8" s="17">
        <f>SUM(E9:E13)</f>
        <v>22258029.64</v>
      </c>
    </row>
    <row r="9" spans="2:5" ht="12.75">
      <c r="B9" s="103" t="s">
        <v>79</v>
      </c>
      <c r="C9" s="30" t="s">
        <v>109</v>
      </c>
      <c r="D9" s="35">
        <v>21676866.63</v>
      </c>
      <c r="E9" s="35">
        <v>22258029.64</v>
      </c>
    </row>
    <row r="10" spans="2:5" ht="12.75">
      <c r="B10" s="103" t="s">
        <v>80</v>
      </c>
      <c r="C10" s="30" t="s">
        <v>273</v>
      </c>
      <c r="D10" s="35">
        <v>189000</v>
      </c>
      <c r="E10" s="19"/>
    </row>
    <row r="11" spans="2:5" ht="12.75">
      <c r="B11" s="103" t="s">
        <v>111</v>
      </c>
      <c r="C11" s="30" t="s">
        <v>110</v>
      </c>
      <c r="D11" s="35"/>
      <c r="E11" s="19"/>
    </row>
    <row r="12" spans="2:5" ht="12.75">
      <c r="B12" s="103" t="s">
        <v>322</v>
      </c>
      <c r="C12" s="30" t="s">
        <v>323</v>
      </c>
      <c r="D12" s="35"/>
      <c r="E12" s="19"/>
    </row>
    <row r="13" spans="2:5" ht="12.75">
      <c r="B13" s="103" t="s">
        <v>81</v>
      </c>
      <c r="C13" s="30" t="s">
        <v>112</v>
      </c>
      <c r="D13" s="35"/>
      <c r="E13" s="19"/>
    </row>
    <row r="14" spans="2:5" ht="12.75">
      <c r="B14" s="31"/>
      <c r="C14" s="32"/>
      <c r="D14" s="36"/>
      <c r="E14" s="37"/>
    </row>
    <row r="15" spans="2:5" ht="12.75">
      <c r="B15" s="103" t="s">
        <v>78</v>
      </c>
      <c r="C15" s="30" t="s">
        <v>113</v>
      </c>
      <c r="D15" s="34">
        <f>SUM(D16:D21)</f>
        <v>4581173.84</v>
      </c>
      <c r="E15" s="17">
        <f>SUM(E16:E21)</f>
        <v>3664595.96</v>
      </c>
    </row>
    <row r="16" spans="2:5" ht="12.75">
      <c r="B16" s="103" t="s">
        <v>316</v>
      </c>
      <c r="C16" s="30" t="s">
        <v>321</v>
      </c>
      <c r="D16" s="35"/>
      <c r="E16" s="19"/>
    </row>
    <row r="17" spans="2:5" ht="12.75">
      <c r="B17" s="103" t="s">
        <v>82</v>
      </c>
      <c r="C17" s="30" t="s">
        <v>114</v>
      </c>
      <c r="D17" s="35">
        <v>437187.39</v>
      </c>
      <c r="E17" s="35">
        <v>223764.25</v>
      </c>
    </row>
    <row r="18" spans="2:5" ht="12.75">
      <c r="B18" s="103" t="s">
        <v>83</v>
      </c>
      <c r="C18" s="30" t="s">
        <v>112</v>
      </c>
      <c r="D18" s="35"/>
      <c r="E18" s="35"/>
    </row>
    <row r="19" spans="2:5" ht="12.75">
      <c r="B19" s="103" t="s">
        <v>84</v>
      </c>
      <c r="C19" s="30" t="s">
        <v>115</v>
      </c>
      <c r="D19" s="35"/>
      <c r="E19" s="35"/>
    </row>
    <row r="20" spans="2:5" ht="12.75">
      <c r="B20" s="103" t="s">
        <v>85</v>
      </c>
      <c r="C20" s="30" t="s">
        <v>116</v>
      </c>
      <c r="D20" s="35">
        <v>0</v>
      </c>
      <c r="E20" s="35">
        <v>0</v>
      </c>
    </row>
    <row r="21" spans="2:5" ht="12.75">
      <c r="B21" s="103" t="s">
        <v>86</v>
      </c>
      <c r="C21" s="30" t="s">
        <v>117</v>
      </c>
      <c r="D21" s="35">
        <v>4143986.45</v>
      </c>
      <c r="E21" s="35">
        <v>3440831.71</v>
      </c>
    </row>
    <row r="22" spans="2:5" ht="12.75">
      <c r="B22" s="103"/>
      <c r="C22" s="29" t="s">
        <v>118</v>
      </c>
      <c r="D22" s="34">
        <f>+D8+D15</f>
        <v>26447040.47</v>
      </c>
      <c r="E22" s="17">
        <f>+E8+E15</f>
        <v>25922625.6</v>
      </c>
    </row>
    <row r="23" spans="2:5" ht="12.75">
      <c r="B23" s="103"/>
      <c r="C23" s="132"/>
      <c r="D23" s="33"/>
      <c r="E23" s="104"/>
    </row>
    <row r="24" spans="2:5" ht="12.75">
      <c r="B24" s="31"/>
      <c r="C24" s="28" t="s">
        <v>119</v>
      </c>
      <c r="D24" s="33"/>
      <c r="E24" s="37"/>
    </row>
    <row r="25" spans="2:5" ht="12.75">
      <c r="B25" s="103" t="s">
        <v>87</v>
      </c>
      <c r="C25" s="30" t="s">
        <v>120</v>
      </c>
      <c r="D25" s="34">
        <f>SUM(D26:D35)</f>
        <v>18416471.73</v>
      </c>
      <c r="E25" s="17">
        <f>SUM(E26:E35)</f>
        <v>18500221.29</v>
      </c>
    </row>
    <row r="26" spans="2:5" ht="12.75">
      <c r="B26" s="103" t="s">
        <v>88</v>
      </c>
      <c r="C26" s="30" t="s">
        <v>121</v>
      </c>
      <c r="D26" s="35">
        <v>202309.77</v>
      </c>
      <c r="E26" s="35">
        <v>202309.77</v>
      </c>
    </row>
    <row r="27" spans="2:5" ht="12.75">
      <c r="B27" s="103" t="s">
        <v>89</v>
      </c>
      <c r="C27" s="30" t="s">
        <v>122</v>
      </c>
      <c r="D27" s="35">
        <v>682</v>
      </c>
      <c r="E27" s="35">
        <v>682</v>
      </c>
    </row>
    <row r="28" spans="2:5" ht="12.75">
      <c r="B28" s="103" t="s">
        <v>90</v>
      </c>
      <c r="C28" s="30" t="s">
        <v>184</v>
      </c>
      <c r="D28" s="35">
        <v>448787.56</v>
      </c>
      <c r="E28" s="35">
        <v>448787.56</v>
      </c>
    </row>
    <row r="29" spans="2:5" ht="12.75">
      <c r="B29" s="103" t="s">
        <v>91</v>
      </c>
      <c r="C29" s="30" t="s">
        <v>123</v>
      </c>
      <c r="D29" s="35"/>
      <c r="E29" s="35"/>
    </row>
    <row r="30" spans="2:5" ht="12.75">
      <c r="B30" s="103" t="s">
        <v>92</v>
      </c>
      <c r="C30" s="30" t="s">
        <v>274</v>
      </c>
      <c r="D30" s="35">
        <v>47211.99</v>
      </c>
      <c r="E30" s="35">
        <v>31328.54</v>
      </c>
    </row>
    <row r="31" spans="2:5" ht="12.75">
      <c r="B31" s="103" t="s">
        <v>93</v>
      </c>
      <c r="C31" s="30" t="s">
        <v>234</v>
      </c>
      <c r="D31" s="35">
        <v>-39111.72</v>
      </c>
      <c r="E31" s="35">
        <v>-39111.72</v>
      </c>
    </row>
    <row r="32" spans="2:5" ht="12.75">
      <c r="B32" s="103" t="s">
        <v>328</v>
      </c>
      <c r="C32" s="30" t="s">
        <v>330</v>
      </c>
      <c r="D32" s="35">
        <v>0</v>
      </c>
      <c r="E32" s="35">
        <v>0</v>
      </c>
    </row>
    <row r="33" spans="2:6" ht="12.75">
      <c r="B33" s="103" t="s">
        <v>329</v>
      </c>
      <c r="C33" s="30" t="s">
        <v>331</v>
      </c>
      <c r="D33" s="35">
        <v>0</v>
      </c>
      <c r="E33" s="35">
        <v>0</v>
      </c>
      <c r="F33" s="145" t="s">
        <v>338</v>
      </c>
    </row>
    <row r="34" spans="2:5" ht="12.75">
      <c r="B34" s="103" t="s">
        <v>94</v>
      </c>
      <c r="C34" s="30" t="s">
        <v>124</v>
      </c>
      <c r="D34" s="35"/>
      <c r="E34" s="35"/>
    </row>
    <row r="35" spans="2:5" ht="12.75">
      <c r="B35" s="103" t="s">
        <v>95</v>
      </c>
      <c r="C35" s="30" t="s">
        <v>125</v>
      </c>
      <c r="D35" s="35">
        <v>17756592.13</v>
      </c>
      <c r="E35" s="35">
        <v>17856225.14</v>
      </c>
    </row>
    <row r="36" spans="2:5" ht="12.75">
      <c r="B36" s="31"/>
      <c r="C36" s="32"/>
      <c r="D36" s="36"/>
      <c r="E36" s="37">
        <v>0</v>
      </c>
    </row>
    <row r="37" spans="2:5" ht="12.75">
      <c r="B37" s="103"/>
      <c r="C37" s="30" t="s">
        <v>126</v>
      </c>
      <c r="D37" s="33"/>
      <c r="E37" s="33"/>
    </row>
    <row r="38" spans="2:5" ht="12.75">
      <c r="B38" s="103" t="s">
        <v>96</v>
      </c>
      <c r="C38" s="30" t="s">
        <v>275</v>
      </c>
      <c r="D38" s="34">
        <f>SUM(D42)</f>
        <v>7462860</v>
      </c>
      <c r="E38" s="34">
        <f>SUM(E42)</f>
        <v>7344390</v>
      </c>
    </row>
    <row r="39" spans="2:5" ht="12.75">
      <c r="B39" s="103" t="s">
        <v>324</v>
      </c>
      <c r="C39" s="30" t="s">
        <v>325</v>
      </c>
      <c r="D39" s="35">
        <v>0</v>
      </c>
      <c r="E39" s="19">
        <v>0</v>
      </c>
    </row>
    <row r="40" spans="2:5" ht="12.75">
      <c r="B40" s="103" t="s">
        <v>97</v>
      </c>
      <c r="C40" s="30" t="s">
        <v>235</v>
      </c>
      <c r="D40" s="35">
        <v>0</v>
      </c>
      <c r="E40" s="19">
        <v>0</v>
      </c>
    </row>
    <row r="41" spans="2:5" ht="12.75">
      <c r="B41" s="103" t="s">
        <v>98</v>
      </c>
      <c r="C41" s="30" t="s">
        <v>127</v>
      </c>
      <c r="D41" s="35">
        <v>0</v>
      </c>
      <c r="E41" s="19">
        <v>0</v>
      </c>
    </row>
    <row r="42" spans="2:5" ht="12.75">
      <c r="B42" s="103" t="s">
        <v>99</v>
      </c>
      <c r="C42" s="30" t="s">
        <v>128</v>
      </c>
      <c r="D42" s="35">
        <v>7462860</v>
      </c>
      <c r="E42" s="35">
        <v>7344390</v>
      </c>
    </row>
    <row r="43" spans="2:5" ht="12.75">
      <c r="B43" s="31"/>
      <c r="C43" s="32"/>
      <c r="D43" s="36"/>
      <c r="E43" s="37"/>
    </row>
    <row r="44" spans="2:5" ht="12.75">
      <c r="B44" s="103" t="s">
        <v>100</v>
      </c>
      <c r="C44" s="30" t="s">
        <v>129</v>
      </c>
      <c r="D44" s="17">
        <f>SUM(D45:D47)</f>
        <v>567708.74</v>
      </c>
      <c r="E44" s="17">
        <f>SUM(E45:E47)</f>
        <v>78014.31</v>
      </c>
    </row>
    <row r="45" spans="2:5" ht="12.75">
      <c r="B45" s="103" t="s">
        <v>247</v>
      </c>
      <c r="C45" s="30" t="s">
        <v>276</v>
      </c>
      <c r="D45" s="35"/>
      <c r="E45" s="19"/>
    </row>
    <row r="46" spans="2:5" ht="12.75">
      <c r="B46" s="103" t="s">
        <v>327</v>
      </c>
      <c r="C46" s="30" t="s">
        <v>130</v>
      </c>
      <c r="D46" s="35">
        <v>567708.74</v>
      </c>
      <c r="E46" s="35">
        <v>78014.31</v>
      </c>
    </row>
    <row r="47" spans="2:5" ht="12.75">
      <c r="B47" s="103" t="s">
        <v>326</v>
      </c>
      <c r="C47" s="30" t="s">
        <v>321</v>
      </c>
      <c r="D47" s="35">
        <v>0</v>
      </c>
      <c r="E47" s="19">
        <v>0</v>
      </c>
    </row>
    <row r="48" spans="2:5" ht="12.75">
      <c r="B48" s="103"/>
      <c r="C48" s="29" t="s">
        <v>131</v>
      </c>
      <c r="D48" s="34">
        <f>+D25+D38+D44</f>
        <v>26447040.47</v>
      </c>
      <c r="E48" s="17">
        <f>+E25+E38+E44</f>
        <v>25922625.599999998</v>
      </c>
    </row>
    <row r="49" spans="2:5" ht="12.75">
      <c r="B49" s="31"/>
      <c r="C49" s="32"/>
      <c r="D49" s="36"/>
      <c r="E49" s="37"/>
    </row>
    <row r="50" spans="2:5" ht="12.75">
      <c r="B50" s="103"/>
      <c r="C50" s="28" t="s">
        <v>132</v>
      </c>
      <c r="D50" s="33"/>
      <c r="E50" s="104"/>
    </row>
    <row r="51" spans="2:5" ht="12.75">
      <c r="B51" s="103" t="s">
        <v>101</v>
      </c>
      <c r="C51" s="30" t="s">
        <v>133</v>
      </c>
      <c r="D51" s="34">
        <f>SUM(D52:D54)</f>
        <v>0</v>
      </c>
      <c r="E51" s="34">
        <f>SUM(E52:E54)</f>
        <v>0</v>
      </c>
    </row>
    <row r="52" spans="2:5" ht="12.75">
      <c r="B52" s="103" t="s">
        <v>102</v>
      </c>
      <c r="C52" s="30" t="s">
        <v>134</v>
      </c>
      <c r="D52" s="35">
        <v>1097253.02</v>
      </c>
      <c r="E52" s="35">
        <v>686253.02</v>
      </c>
    </row>
    <row r="53" spans="2:5" ht="12.75">
      <c r="B53" s="103" t="s">
        <v>103</v>
      </c>
      <c r="C53" s="30" t="s">
        <v>135</v>
      </c>
      <c r="D53" s="35">
        <v>0</v>
      </c>
      <c r="E53" s="19"/>
    </row>
    <row r="54" spans="2:5" ht="13.5" thickBot="1">
      <c r="B54" s="105" t="s">
        <v>104</v>
      </c>
      <c r="C54" s="106" t="s">
        <v>136</v>
      </c>
      <c r="D54" s="107">
        <v>-1097253.02</v>
      </c>
      <c r="E54" s="108">
        <v>-686253.02</v>
      </c>
    </row>
    <row r="55" spans="4:5" ht="12.75">
      <c r="D55" s="172" t="s">
        <v>248</v>
      </c>
      <c r="E55" s="172"/>
    </row>
  </sheetData>
  <sheetProtection/>
  <mergeCells count="1">
    <mergeCell ref="D55:E55"/>
  </mergeCells>
  <printOptions/>
  <pageMargins left="0.7874015748031497" right="0.2755905511811024" top="0.7874015748031497" bottom="0.5905511811023623" header="0.35433070866141736" footer="0.35433070866141736"/>
  <pageSetup fitToHeight="1" fitToWidth="1" horizontalDpi="600" verticalDpi="600" orientation="portrait" paperSize="9" scale="90" r:id="rId2"/>
  <headerFooter alignWithMargins="0">
    <oddFooter>&amp;LAvstemminger ved årsavslutningen 2007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1:E28"/>
  <sheetViews>
    <sheetView tabSelected="1" zoomScale="90" zoomScaleNormal="90" zoomScalePageLayoutView="0" workbookViewId="0" topLeftCell="A1">
      <selection activeCell="E31" sqref="E31"/>
    </sheetView>
  </sheetViews>
  <sheetFormatPr defaultColWidth="11.421875" defaultRowHeight="12.75"/>
  <cols>
    <col min="1" max="1" width="35.57421875" style="0" customWidth="1"/>
    <col min="2" max="2" width="10.57421875" style="0" customWidth="1"/>
    <col min="3" max="4" width="17.8515625" style="154" customWidth="1"/>
    <col min="5" max="5" width="19.00390625" style="154" bestFit="1" customWidth="1"/>
  </cols>
  <sheetData>
    <row r="1" ht="20.25">
      <c r="A1" s="38" t="s">
        <v>281</v>
      </c>
    </row>
    <row r="2" ht="15" customHeight="1">
      <c r="A2" s="1" t="s">
        <v>279</v>
      </c>
    </row>
    <row r="3" ht="15" customHeight="1">
      <c r="A3" s="38"/>
    </row>
    <row r="4" ht="15" customHeight="1">
      <c r="A4" s="38"/>
    </row>
    <row r="5" ht="15" customHeight="1"/>
    <row r="6" ht="15" customHeight="1">
      <c r="A6" s="1" t="s">
        <v>142</v>
      </c>
    </row>
    <row r="8" spans="1:5" ht="12.75">
      <c r="A8" s="41"/>
      <c r="B8" s="109" t="s">
        <v>139</v>
      </c>
      <c r="C8" s="155" t="s">
        <v>138</v>
      </c>
      <c r="D8" s="155" t="s">
        <v>137</v>
      </c>
      <c r="E8" s="155" t="s">
        <v>140</v>
      </c>
    </row>
    <row r="9" spans="1:5" ht="18" customHeight="1">
      <c r="A9" s="39" t="s">
        <v>113</v>
      </c>
      <c r="B9" s="40" t="s">
        <v>78</v>
      </c>
      <c r="C9" s="156">
        <f>Balansen!E15</f>
        <v>3664595.96</v>
      </c>
      <c r="D9" s="156">
        <f>Balansen!D15</f>
        <v>4581173.84</v>
      </c>
      <c r="E9" s="156">
        <f>+D9-C9</f>
        <v>916577.8799999999</v>
      </c>
    </row>
    <row r="10" spans="1:5" ht="12.75">
      <c r="A10" s="39" t="s">
        <v>129</v>
      </c>
      <c r="B10" s="40" t="s">
        <v>100</v>
      </c>
      <c r="C10" s="156">
        <f>Balansen!E44</f>
        <v>78014.31</v>
      </c>
      <c r="D10" s="156">
        <f>Balansen!D44</f>
        <v>567708.74</v>
      </c>
      <c r="E10" s="157">
        <f>+D10-C10</f>
        <v>489694.43</v>
      </c>
    </row>
    <row r="11" spans="1:5" ht="12.75">
      <c r="A11" s="39" t="s">
        <v>141</v>
      </c>
      <c r="C11" s="158"/>
      <c r="D11" s="158"/>
      <c r="E11" s="156">
        <f>+E9-E10:G10</f>
        <v>426883.4499999999</v>
      </c>
    </row>
    <row r="12" spans="1:5" ht="12.75">
      <c r="A12" s="39" t="s">
        <v>278</v>
      </c>
      <c r="E12" s="156">
        <f>Balansen!E52-Balansen!D52</f>
        <v>-411000</v>
      </c>
    </row>
    <row r="13" spans="1:5" ht="15.75">
      <c r="A13" s="44" t="s">
        <v>320</v>
      </c>
      <c r="B13" s="44"/>
      <c r="C13" s="159"/>
      <c r="D13" s="159"/>
      <c r="E13" s="160">
        <f>SUM(E11:E12)</f>
        <v>15883.449999999895</v>
      </c>
    </row>
    <row r="17" ht="12.75">
      <c r="A17" s="1" t="s">
        <v>148</v>
      </c>
    </row>
    <row r="18" spans="3:4" ht="12.75">
      <c r="C18" s="161" t="s">
        <v>146</v>
      </c>
      <c r="D18" s="161" t="s">
        <v>147</v>
      </c>
    </row>
    <row r="19" spans="1:4" ht="12.75">
      <c r="A19" s="39" t="s">
        <v>143</v>
      </c>
      <c r="C19" s="156">
        <f>'Dr.regnsk'!D16</f>
        <v>3698388.1</v>
      </c>
      <c r="D19" s="156">
        <f>+'Inv.regnsk.'!D13</f>
        <v>0</v>
      </c>
    </row>
    <row r="20" spans="1:4" ht="12.75">
      <c r="A20" s="39" t="s">
        <v>144</v>
      </c>
      <c r="C20" s="156">
        <f>+'Dr.regnsk'!D26</f>
        <v>3706872.3099999996</v>
      </c>
      <c r="D20" s="156">
        <f>+'Inv.regnsk.'!D23</f>
        <v>189000</v>
      </c>
    </row>
    <row r="21" spans="1:4" ht="12.75">
      <c r="A21" s="39" t="s">
        <v>145</v>
      </c>
      <c r="C21" s="156">
        <f>+'Dr.regnsk'!D24</f>
        <v>581163.01</v>
      </c>
      <c r="D21" s="156"/>
    </row>
    <row r="22" spans="1:4" ht="12.75">
      <c r="A22" s="39" t="s">
        <v>309</v>
      </c>
      <c r="C22" s="156">
        <f>+'Dr.regnsk'!D33</f>
        <v>85518.19</v>
      </c>
      <c r="D22" s="156">
        <f>+'Inv.regnsk.'!D38+'Inv.regnsk.'!D39+'Inv.regnsk.'!D40</f>
        <v>189000</v>
      </c>
    </row>
    <row r="23" spans="1:4" ht="12.75">
      <c r="A23" s="39" t="s">
        <v>280</v>
      </c>
      <c r="C23" s="156">
        <f>+'Dr.regnsk'!D39</f>
        <v>642313.54</v>
      </c>
      <c r="D23" s="156">
        <f>+'Inv.regnsk.'!D26+'Inv.regnsk.'!D27+'Inv.regnsk.'!D28</f>
        <v>0</v>
      </c>
    </row>
    <row r="24" spans="1:5" ht="15.75">
      <c r="A24" s="51" t="s">
        <v>149</v>
      </c>
      <c r="C24" s="156">
        <f>+C19-C20+C21+C22-C23</f>
        <v>15883.45000000042</v>
      </c>
      <c r="D24" s="156">
        <f>+D19-D20+D21+D22-D23</f>
        <v>0</v>
      </c>
      <c r="E24" s="162">
        <f>SUM(C24:D24)</f>
        <v>15883.45000000042</v>
      </c>
    </row>
    <row r="25" ht="12.75"/>
    <row r="26" ht="12.75"/>
    <row r="27" ht="13.5" thickBot="1"/>
    <row r="28" spans="1:5" ht="21" thickBot="1">
      <c r="A28" s="111" t="s">
        <v>189</v>
      </c>
      <c r="B28" s="47"/>
      <c r="C28" s="163" t="s">
        <v>150</v>
      </c>
      <c r="D28" s="163"/>
      <c r="E28" s="164">
        <f>+E13-E24</f>
        <v>-5.238689482212067E-10</v>
      </c>
    </row>
  </sheetData>
  <sheetProtection/>
  <printOptions/>
  <pageMargins left="0.7874015748031497" right="0.2755905511811024" top="0.7874015748031497" bottom="0.5905511811023623" header="0.35433070866141736" footer="0.35433070866141736"/>
  <pageSetup fitToHeight="1" fitToWidth="1" horizontalDpi="600" verticalDpi="600" orientation="portrait" paperSize="9" scale="92" r:id="rId2"/>
  <headerFooter alignWithMargins="0">
    <oddFooter>&amp;LAvstemminger ved årsavslutningen 2007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E39"/>
  <sheetViews>
    <sheetView zoomScale="90" zoomScaleNormal="90" zoomScalePageLayoutView="0" workbookViewId="0" topLeftCell="A4">
      <selection activeCell="E14" sqref="E14"/>
    </sheetView>
  </sheetViews>
  <sheetFormatPr defaultColWidth="11.421875" defaultRowHeight="12.75"/>
  <cols>
    <col min="1" max="1" width="34.57421875" style="0" customWidth="1"/>
    <col min="2" max="2" width="10.57421875" style="0" customWidth="1"/>
    <col min="3" max="4" width="17.8515625" style="0" customWidth="1"/>
    <col min="5" max="5" width="18.28125" style="154" bestFit="1" customWidth="1"/>
  </cols>
  <sheetData>
    <row r="1" spans="1:3" ht="20.25">
      <c r="A1" s="38" t="s">
        <v>169</v>
      </c>
      <c r="C1" t="s">
        <v>267</v>
      </c>
    </row>
    <row r="2" ht="15" customHeight="1">
      <c r="A2" s="38"/>
    </row>
    <row r="3" ht="15" customHeight="1">
      <c r="A3" s="38"/>
    </row>
    <row r="4" ht="15" customHeight="1">
      <c r="A4" s="38"/>
    </row>
    <row r="5" ht="15" customHeight="1"/>
    <row r="6" ht="15" customHeight="1">
      <c r="A6" s="1" t="s">
        <v>142</v>
      </c>
    </row>
    <row r="8" spans="1:5" ht="15" customHeight="1">
      <c r="A8" s="41"/>
      <c r="B8" s="109" t="s">
        <v>139</v>
      </c>
      <c r="C8" s="110" t="s">
        <v>138</v>
      </c>
      <c r="D8" s="110" t="s">
        <v>137</v>
      </c>
      <c r="E8" s="155" t="s">
        <v>140</v>
      </c>
    </row>
    <row r="9" spans="1:5" ht="18" customHeight="1">
      <c r="A9" s="39" t="s">
        <v>120</v>
      </c>
      <c r="B9" s="40" t="s">
        <v>87</v>
      </c>
      <c r="C9" s="42">
        <f>SUM(Balansen!E25)</f>
        <v>18500221.29</v>
      </c>
      <c r="D9" s="42">
        <f>+Balansen!D25</f>
        <v>18416471.73</v>
      </c>
      <c r="E9" s="156">
        <f>+D9-C9</f>
        <v>-83749.55999999866</v>
      </c>
    </row>
    <row r="10" spans="1:5" ht="12.75">
      <c r="A10" s="39" t="s">
        <v>125</v>
      </c>
      <c r="B10" s="40" t="s">
        <v>95</v>
      </c>
      <c r="C10" s="42">
        <f>+Balansen!E35</f>
        <v>17856225.14</v>
      </c>
      <c r="D10" s="42">
        <f>+Balansen!D35</f>
        <v>17756592.13</v>
      </c>
      <c r="E10" s="157">
        <f>+D10-C10</f>
        <v>-99633.01000000164</v>
      </c>
    </row>
    <row r="11" spans="1:5" ht="15.75">
      <c r="A11" s="44" t="s">
        <v>320</v>
      </c>
      <c r="B11" s="44"/>
      <c r="C11" s="44"/>
      <c r="D11" s="44"/>
      <c r="E11" s="160">
        <f>+E9-E10</f>
        <v>15883.45000000298</v>
      </c>
    </row>
    <row r="12" ht="15" customHeight="1"/>
    <row r="13" ht="15" customHeight="1">
      <c r="A13" s="1"/>
    </row>
    <row r="14" ht="12.75">
      <c r="A14" s="1" t="s">
        <v>152</v>
      </c>
    </row>
    <row r="15" spans="2:3" ht="12.75">
      <c r="B15" s="1" t="s">
        <v>155</v>
      </c>
      <c r="C15" s="88" t="s">
        <v>146</v>
      </c>
    </row>
    <row r="16" spans="1:3" ht="12.75">
      <c r="A16" s="39" t="s">
        <v>151</v>
      </c>
      <c r="B16" s="49" t="s">
        <v>157</v>
      </c>
      <c r="C16" s="42">
        <f>+'Dr.regnsk'!D48+'Dr.regnsk'!D49+'Dr.regnsk'!D50+'Dr.regnsk'!D51</f>
        <v>0</v>
      </c>
    </row>
    <row r="17" spans="1:3" ht="12.75">
      <c r="A17" s="39" t="s">
        <v>282</v>
      </c>
      <c r="B17" s="49" t="s">
        <v>52</v>
      </c>
      <c r="C17" s="42">
        <f>-'Dr.regnsk'!D61</f>
        <v>0</v>
      </c>
    </row>
    <row r="18" spans="1:3" ht="12.75">
      <c r="A18" s="39" t="s">
        <v>153</v>
      </c>
      <c r="B18" s="49" t="s">
        <v>158</v>
      </c>
      <c r="C18" s="42">
        <f>+'Dr.regnsk'!D59</f>
        <v>0</v>
      </c>
    </row>
    <row r="19" spans="1:3" ht="12.75">
      <c r="A19" s="39" t="s">
        <v>283</v>
      </c>
      <c r="B19" s="49" t="s">
        <v>51</v>
      </c>
      <c r="C19" s="42">
        <f>+'Dr.regnsk'!D60</f>
        <v>15883.45000000042</v>
      </c>
    </row>
    <row r="20" spans="1:3" ht="12.75">
      <c r="A20" s="39" t="s">
        <v>154</v>
      </c>
      <c r="B20" s="49" t="s">
        <v>44</v>
      </c>
      <c r="C20" s="42">
        <f>+'Dr.regnsk'!D54</f>
        <v>0</v>
      </c>
    </row>
    <row r="21" spans="1:5" ht="15.75">
      <c r="A21" s="51" t="s">
        <v>156</v>
      </c>
      <c r="C21" s="42">
        <f>-C16-C17+C18+C19-C20</f>
        <v>15883.45000000042</v>
      </c>
      <c r="E21" s="162">
        <f>C21</f>
        <v>15883.45000000042</v>
      </c>
    </row>
    <row r="22" spans="1:5" ht="15" customHeight="1">
      <c r="A22" s="52"/>
      <c r="B22" s="23"/>
      <c r="C22" s="50"/>
      <c r="D22" s="23"/>
      <c r="E22" s="165"/>
    </row>
    <row r="23" spans="1:5" ht="15" customHeight="1">
      <c r="A23" s="52"/>
      <c r="B23" s="23"/>
      <c r="C23" s="50"/>
      <c r="D23" s="23"/>
      <c r="E23" s="165"/>
    </row>
    <row r="24" spans="1:5" ht="15.75">
      <c r="A24" s="1" t="s">
        <v>170</v>
      </c>
      <c r="B24" s="23"/>
      <c r="C24" s="50"/>
      <c r="D24" s="23"/>
      <c r="E24" s="165"/>
    </row>
    <row r="26" spans="1:3" ht="12.75">
      <c r="A26" s="39" t="s">
        <v>159</v>
      </c>
      <c r="B26" s="49" t="s">
        <v>164</v>
      </c>
      <c r="C26" s="42">
        <f>+'Inv.regnsk.'!D47</f>
        <v>189000</v>
      </c>
    </row>
    <row r="27" spans="1:3" ht="12.75">
      <c r="A27" s="39" t="s">
        <v>282</v>
      </c>
      <c r="B27" s="49" t="s">
        <v>52</v>
      </c>
      <c r="C27" s="42">
        <f>+'Inv.regnsk.'!D50</f>
        <v>0</v>
      </c>
    </row>
    <row r="28" spans="1:3" ht="12.75">
      <c r="A28" s="39" t="s">
        <v>160</v>
      </c>
      <c r="B28" s="49" t="s">
        <v>73</v>
      </c>
      <c r="C28" s="42">
        <f>+'Inv.regnsk.'!D42</f>
        <v>0</v>
      </c>
    </row>
    <row r="29" spans="1:3" ht="12.75">
      <c r="A29" s="39" t="s">
        <v>161</v>
      </c>
      <c r="B29" s="49" t="s">
        <v>71</v>
      </c>
      <c r="C29" s="42">
        <f>+'Inv.regnsk.'!D38</f>
        <v>189000</v>
      </c>
    </row>
    <row r="30" spans="1:3" ht="12.75">
      <c r="A30" s="39" t="s">
        <v>167</v>
      </c>
      <c r="B30" s="49" t="s">
        <v>165</v>
      </c>
      <c r="C30" s="42">
        <f>+'Inv.regnsk.'!D39+'Inv.regnsk.'!D40</f>
        <v>0</v>
      </c>
    </row>
    <row r="31" spans="1:3" ht="12.75">
      <c r="A31" s="39" t="s">
        <v>284</v>
      </c>
      <c r="B31" s="49" t="s">
        <v>166</v>
      </c>
      <c r="C31" s="42">
        <f>+'Inv.regnsk.'!D33</f>
        <v>0</v>
      </c>
    </row>
    <row r="32" spans="1:3" ht="12.75">
      <c r="A32" s="39" t="s">
        <v>283</v>
      </c>
      <c r="B32" s="49" t="s">
        <v>51</v>
      </c>
      <c r="C32" s="42">
        <f>+'Inv.regnsk.'!D49</f>
        <v>0</v>
      </c>
    </row>
    <row r="33" spans="1:3" ht="12.75">
      <c r="A33" s="39" t="s">
        <v>162</v>
      </c>
      <c r="B33" s="49" t="s">
        <v>29</v>
      </c>
      <c r="C33" s="42">
        <f>+'Inv.regnsk.'!D26</f>
        <v>0</v>
      </c>
    </row>
    <row r="34" spans="1:3" ht="12.75">
      <c r="A34" s="39" t="s">
        <v>163</v>
      </c>
      <c r="B34" s="49" t="s">
        <v>168</v>
      </c>
      <c r="C34" s="42">
        <f>+'Inv.regnsk.'!D27+'Inv.regnsk.'!D28</f>
        <v>0</v>
      </c>
    </row>
    <row r="35" spans="1:5" ht="15.75">
      <c r="A35" s="51" t="s">
        <v>181</v>
      </c>
      <c r="C35" s="42">
        <f>-C26+C27+C28+C29+C30+C31+C32-C33-C34</f>
        <v>0</v>
      </c>
      <c r="E35" s="162">
        <f>C35</f>
        <v>0</v>
      </c>
    </row>
    <row r="36" ht="12.75"/>
    <row r="37" ht="12.75"/>
    <row r="38" ht="13.5" thickBot="1">
      <c r="A38" s="1"/>
    </row>
    <row r="39" spans="1:5" ht="21" thickBot="1">
      <c r="A39" s="111" t="s">
        <v>189</v>
      </c>
      <c r="B39" s="47"/>
      <c r="C39" s="112" t="s">
        <v>150</v>
      </c>
      <c r="D39" s="47"/>
      <c r="E39" s="166">
        <f>+E11-E21-E35</f>
        <v>2.561137080192566E-09</v>
      </c>
    </row>
  </sheetData>
  <sheetProtection/>
  <printOptions/>
  <pageMargins left="0.7874015748031497" right="0.2755905511811024" top="0.7874015748031497" bottom="0.5905511811023623" header="0.35433070866141736" footer="0.35433070866141736"/>
  <pageSetup fitToHeight="1" fitToWidth="1" horizontalDpi="600" verticalDpi="600" orientation="portrait" paperSize="9" scale="94" r:id="rId2"/>
  <headerFooter alignWithMargins="0">
    <oddFooter>&amp;LAvstemminger ved årsavslutningen 2006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7">
    <pageSetUpPr fitToPage="1"/>
  </sheetPr>
  <dimension ref="A1:E20"/>
  <sheetViews>
    <sheetView zoomScale="90" zoomScaleNormal="90" zoomScalePageLayoutView="0" workbookViewId="0" topLeftCell="A1">
      <selection activeCell="B15" sqref="B15"/>
    </sheetView>
  </sheetViews>
  <sheetFormatPr defaultColWidth="11.421875" defaultRowHeight="12.75"/>
  <cols>
    <col min="1" max="1" width="33.28125" style="0" customWidth="1"/>
    <col min="2" max="2" width="10.57421875" style="0" customWidth="1"/>
    <col min="3" max="3" width="17.8515625" style="0" customWidth="1"/>
    <col min="4" max="4" width="18.57421875" style="0" customWidth="1"/>
    <col min="5" max="5" width="20.00390625" style="154" bestFit="1" customWidth="1"/>
  </cols>
  <sheetData>
    <row r="1" ht="20.25">
      <c r="A1" s="38" t="s">
        <v>171</v>
      </c>
    </row>
    <row r="2" ht="15" customHeight="1">
      <c r="A2" s="1" t="s">
        <v>286</v>
      </c>
    </row>
    <row r="3" ht="15" customHeight="1">
      <c r="A3" s="38"/>
    </row>
    <row r="4" ht="15" customHeight="1">
      <c r="A4" s="38"/>
    </row>
    <row r="5" ht="15" customHeight="1"/>
    <row r="6" ht="15" customHeight="1">
      <c r="A6" s="1" t="s">
        <v>142</v>
      </c>
    </row>
    <row r="8" spans="1:5" ht="15" customHeight="1">
      <c r="A8" s="41"/>
      <c r="B8" s="109" t="s">
        <v>139</v>
      </c>
      <c r="C8" s="110" t="s">
        <v>138</v>
      </c>
      <c r="D8" s="110" t="s">
        <v>137</v>
      </c>
      <c r="E8" s="155" t="s">
        <v>140</v>
      </c>
    </row>
    <row r="9" spans="1:5" ht="12.75">
      <c r="A9" s="39" t="s">
        <v>108</v>
      </c>
      <c r="B9" s="40" t="s">
        <v>77</v>
      </c>
      <c r="C9" s="42">
        <f>+Balansen!E8</f>
        <v>22258029.64</v>
      </c>
      <c r="D9" s="42">
        <f>+Balansen!D8</f>
        <v>21865866.63</v>
      </c>
      <c r="E9" s="156">
        <f>+D9-C9</f>
        <v>-392163.01000000164</v>
      </c>
    </row>
    <row r="10" spans="1:5" ht="12.75">
      <c r="A10" s="39" t="s">
        <v>275</v>
      </c>
      <c r="B10" s="40" t="s">
        <v>96</v>
      </c>
      <c r="C10" s="42">
        <f>+Balansen!E38</f>
        <v>7344390</v>
      </c>
      <c r="D10" s="42">
        <f>+Balansen!D38</f>
        <v>7462860</v>
      </c>
      <c r="E10" s="167">
        <f>+D10-C10</f>
        <v>118470</v>
      </c>
    </row>
    <row r="11" spans="1:5" ht="12.75">
      <c r="A11" s="39" t="s">
        <v>285</v>
      </c>
      <c r="B11" s="40" t="s">
        <v>102</v>
      </c>
      <c r="C11" s="42">
        <f>+Balansen!E52</f>
        <v>686253.02</v>
      </c>
      <c r="D11" s="42">
        <f>+Balansen!D52</f>
        <v>1097253.02</v>
      </c>
      <c r="E11" s="157">
        <f>+D11-C11</f>
        <v>411000</v>
      </c>
    </row>
    <row r="12" spans="1:5" ht="15.75">
      <c r="A12" s="44" t="s">
        <v>172</v>
      </c>
      <c r="B12" s="44"/>
      <c r="C12" s="44"/>
      <c r="D12" s="44"/>
      <c r="E12" s="160">
        <f>+E9-E10+E11</f>
        <v>-99633.01000000164</v>
      </c>
    </row>
    <row r="13" ht="21" customHeight="1"/>
    <row r="14" spans="1:5" ht="15" customHeight="1">
      <c r="A14" s="41"/>
      <c r="B14" s="109" t="s">
        <v>139</v>
      </c>
      <c r="C14" s="110" t="s">
        <v>138</v>
      </c>
      <c r="D14" s="110" t="s">
        <v>137</v>
      </c>
      <c r="E14" s="155" t="s">
        <v>140</v>
      </c>
    </row>
    <row r="15" spans="1:5" ht="15.75">
      <c r="A15" s="39" t="s">
        <v>125</v>
      </c>
      <c r="B15" s="40" t="s">
        <v>95</v>
      </c>
      <c r="C15" s="42">
        <f>+Balansen!E35</f>
        <v>17856225.14</v>
      </c>
      <c r="D15" s="42">
        <f>+Balansen!D35</f>
        <v>17756592.13</v>
      </c>
      <c r="E15" s="160">
        <f>+D15-C15</f>
        <v>-99633.01000000164</v>
      </c>
    </row>
    <row r="16" spans="1:5" ht="15.75">
      <c r="A16" s="39"/>
      <c r="B16" s="40"/>
      <c r="C16" s="42"/>
      <c r="D16" s="42"/>
      <c r="E16" s="160"/>
    </row>
    <row r="17" ht="12.75">
      <c r="A17" s="1"/>
    </row>
    <row r="18" ht="12.75">
      <c r="A18" s="1"/>
    </row>
    <row r="19" ht="13.5" thickBot="1">
      <c r="A19" s="1"/>
    </row>
    <row r="20" spans="1:5" ht="21" thickBot="1">
      <c r="A20" s="111" t="s">
        <v>189</v>
      </c>
      <c r="B20" s="47"/>
      <c r="C20" s="47" t="s">
        <v>150</v>
      </c>
      <c r="D20" s="47"/>
      <c r="E20" s="164">
        <f>+E12-E15</f>
        <v>0</v>
      </c>
    </row>
  </sheetData>
  <sheetProtection/>
  <printOptions/>
  <pageMargins left="0.7874015748031497" right="0.2755905511811024" top="0.7874015748031497" bottom="0.5905511811023623" header="0.35433070866141736" footer="0.35433070866141736"/>
  <pageSetup fitToHeight="1" fitToWidth="1" horizontalDpi="600" verticalDpi="600" orientation="portrait" paperSize="9" scale="93" r:id="rId2"/>
  <headerFooter alignWithMargins="0">
    <oddFooter>&amp;LAvstemminger ved årsavslutningen 2006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8">
    <pageSetUpPr fitToPage="1"/>
  </sheetPr>
  <dimension ref="A1:E41"/>
  <sheetViews>
    <sheetView zoomScale="90" zoomScaleNormal="90" zoomScalePageLayoutView="0" workbookViewId="0" topLeftCell="A4">
      <selection activeCell="G37" sqref="G37"/>
    </sheetView>
  </sheetViews>
  <sheetFormatPr defaultColWidth="11.421875" defaultRowHeight="12.75"/>
  <cols>
    <col min="1" max="1" width="35.57421875" style="0" customWidth="1"/>
    <col min="2" max="2" width="10.57421875" style="0" customWidth="1"/>
    <col min="3" max="4" width="17.8515625" style="0" customWidth="1"/>
    <col min="5" max="5" width="18.28125" style="0" bestFit="1" customWidth="1"/>
  </cols>
  <sheetData>
    <row r="1" ht="20.25">
      <c r="A1" s="38" t="s">
        <v>173</v>
      </c>
    </row>
    <row r="2" ht="15" customHeight="1">
      <c r="A2" s="1" t="s">
        <v>287</v>
      </c>
    </row>
    <row r="3" ht="15" customHeight="1"/>
    <row r="4" ht="15" customHeight="1"/>
    <row r="5" ht="15" customHeight="1"/>
    <row r="6" ht="15" customHeight="1">
      <c r="A6" s="1" t="s">
        <v>142</v>
      </c>
    </row>
    <row r="8" spans="1:5" ht="15" customHeight="1">
      <c r="A8" s="41"/>
      <c r="B8" s="110" t="s">
        <v>139</v>
      </c>
      <c r="C8" s="110" t="s">
        <v>138</v>
      </c>
      <c r="D8" s="110" t="s">
        <v>137</v>
      </c>
      <c r="E8" s="110" t="s">
        <v>140</v>
      </c>
    </row>
    <row r="9" spans="1:5" ht="12.75">
      <c r="A9" s="39" t="s">
        <v>174</v>
      </c>
      <c r="B9" s="40" t="s">
        <v>175</v>
      </c>
      <c r="C9" s="42">
        <f>+Balansen!E11</f>
        <v>0</v>
      </c>
      <c r="D9" s="42">
        <f>+Balansen!D11</f>
        <v>0</v>
      </c>
      <c r="E9" s="42">
        <f>+D9-C9</f>
        <v>0</v>
      </c>
    </row>
    <row r="10" spans="1:5" ht="12.75">
      <c r="A10" s="39" t="s">
        <v>112</v>
      </c>
      <c r="B10" s="40" t="s">
        <v>81</v>
      </c>
      <c r="C10" s="42">
        <f>+Balansen!E13</f>
        <v>0</v>
      </c>
      <c r="D10" s="42">
        <f>+Balansen!D13</f>
        <v>0</v>
      </c>
      <c r="E10" s="45">
        <f>+D10-C10</f>
        <v>0</v>
      </c>
    </row>
    <row r="11" spans="1:5" ht="12.75">
      <c r="A11" s="39" t="s">
        <v>176</v>
      </c>
      <c r="B11" s="40" t="s">
        <v>177</v>
      </c>
      <c r="C11" s="113" t="s">
        <v>179</v>
      </c>
      <c r="D11" s="113"/>
      <c r="E11" s="56"/>
    </row>
    <row r="12" spans="1:5" ht="12.75">
      <c r="A12" s="39" t="s">
        <v>178</v>
      </c>
      <c r="B12" s="40" t="s">
        <v>177</v>
      </c>
      <c r="C12" s="173" t="s">
        <v>288</v>
      </c>
      <c r="D12" s="173"/>
      <c r="E12" s="56"/>
    </row>
    <row r="13" spans="1:5" ht="12.75">
      <c r="A13" s="39" t="s">
        <v>333</v>
      </c>
      <c r="B13" s="40" t="s">
        <v>177</v>
      </c>
      <c r="C13" s="173" t="s">
        <v>288</v>
      </c>
      <c r="D13" s="173"/>
      <c r="E13" s="56">
        <v>0</v>
      </c>
    </row>
    <row r="14" spans="1:5" ht="12.75">
      <c r="A14" s="39" t="s">
        <v>267</v>
      </c>
      <c r="B14" s="40" t="s">
        <v>267</v>
      </c>
      <c r="C14" s="134" t="s">
        <v>267</v>
      </c>
      <c r="D14" s="134"/>
      <c r="E14" s="135"/>
    </row>
    <row r="15" spans="1:5" ht="15.75">
      <c r="A15" s="57" t="s">
        <v>141</v>
      </c>
      <c r="B15" s="40"/>
      <c r="C15" s="50"/>
      <c r="D15" s="50"/>
      <c r="E15" s="55">
        <f>SUM(E9:E13)</f>
        <v>0</v>
      </c>
    </row>
    <row r="16" spans="1:5" ht="15.75">
      <c r="A16" s="57"/>
      <c r="B16" s="40"/>
      <c r="C16" s="50"/>
      <c r="D16" s="50"/>
      <c r="E16" s="55"/>
    </row>
    <row r="17" ht="15" customHeight="1">
      <c r="A17" s="1"/>
    </row>
    <row r="18" ht="15" customHeight="1">
      <c r="A18" s="1"/>
    </row>
    <row r="19" ht="15" customHeight="1">
      <c r="A19" s="1" t="s">
        <v>152</v>
      </c>
    </row>
    <row r="20" spans="2:3" ht="12.75">
      <c r="B20" s="1" t="s">
        <v>155</v>
      </c>
      <c r="C20" s="88" t="s">
        <v>146</v>
      </c>
    </row>
    <row r="21" spans="1:3" ht="12.75">
      <c r="A21" s="39" t="s">
        <v>180</v>
      </c>
      <c r="B21" s="49" t="s">
        <v>24</v>
      </c>
      <c r="C21" s="42">
        <f>+'Dr.regnsk'!D32</f>
        <v>0</v>
      </c>
    </row>
    <row r="22" spans="1:3" ht="12.75">
      <c r="A22" s="39" t="s">
        <v>110</v>
      </c>
      <c r="B22" s="49" t="s">
        <v>30</v>
      </c>
      <c r="C22" s="42">
        <f>+'Dr.regnsk'!D38</f>
        <v>0</v>
      </c>
    </row>
    <row r="23" spans="1:5" ht="15.75">
      <c r="A23" s="51" t="s">
        <v>156</v>
      </c>
      <c r="C23" s="42">
        <f>-C21+C22</f>
        <v>0</v>
      </c>
      <c r="E23" s="58">
        <f>C23</f>
        <v>0</v>
      </c>
    </row>
    <row r="24" spans="1:5" ht="17.25" customHeight="1">
      <c r="A24" s="52"/>
      <c r="B24" s="23"/>
      <c r="C24" s="50"/>
      <c r="D24" s="23"/>
      <c r="E24" s="53"/>
    </row>
    <row r="25" spans="1:5" ht="12.75" customHeight="1">
      <c r="A25" s="52"/>
      <c r="B25" s="23"/>
      <c r="C25" s="50"/>
      <c r="D25" s="23"/>
      <c r="E25" s="53"/>
    </row>
    <row r="26" ht="12.75">
      <c r="A26" s="1" t="s">
        <v>170</v>
      </c>
    </row>
    <row r="27" spans="2:3" ht="12.75">
      <c r="B27" s="1" t="s">
        <v>155</v>
      </c>
      <c r="C27" s="88" t="s">
        <v>147</v>
      </c>
    </row>
    <row r="28" spans="1:3" ht="12.75">
      <c r="A28" s="39" t="s">
        <v>180</v>
      </c>
      <c r="B28" s="49" t="s">
        <v>165</v>
      </c>
      <c r="C28" s="42">
        <f>+'Inv.regnsk.'!D39+'Inv.regnsk.'!D40</f>
        <v>0</v>
      </c>
    </row>
    <row r="29" spans="1:3" ht="12.75">
      <c r="A29" s="39" t="s">
        <v>110</v>
      </c>
      <c r="B29" s="49" t="s">
        <v>168</v>
      </c>
      <c r="C29" s="42">
        <f>+'Inv.regnsk.'!D27+'Inv.regnsk.'!D28</f>
        <v>0</v>
      </c>
    </row>
    <row r="30" spans="1:5" ht="15.75">
      <c r="A30" s="51" t="s">
        <v>181</v>
      </c>
      <c r="C30" s="42">
        <f>-C28+C29</f>
        <v>0</v>
      </c>
      <c r="E30" s="58">
        <f>C30</f>
        <v>0</v>
      </c>
    </row>
    <row r="31" spans="1:5" ht="15.75">
      <c r="A31" s="52"/>
      <c r="B31" s="23"/>
      <c r="C31" s="50"/>
      <c r="D31" s="23"/>
      <c r="E31" s="53"/>
    </row>
    <row r="33" ht="13.5" thickBot="1">
      <c r="A33" s="1" t="s">
        <v>148</v>
      </c>
    </row>
    <row r="34" spans="1:5" ht="21" thickBot="1">
      <c r="A34" s="111" t="s">
        <v>182</v>
      </c>
      <c r="B34" s="47"/>
      <c r="C34" s="47"/>
      <c r="D34" s="47"/>
      <c r="E34" s="59">
        <f>+E23+E30</f>
        <v>0</v>
      </c>
    </row>
    <row r="37" ht="13.5" thickBot="1"/>
    <row r="38" spans="1:5" ht="21" thickBot="1">
      <c r="A38" s="111" t="s">
        <v>189</v>
      </c>
      <c r="B38" s="47"/>
      <c r="C38" s="47" t="s">
        <v>150</v>
      </c>
      <c r="D38" s="47"/>
      <c r="E38" s="59">
        <f>+E15-E34</f>
        <v>0</v>
      </c>
    </row>
    <row r="40" spans="2:5" ht="14.25">
      <c r="B40" s="10"/>
      <c r="D40" s="146"/>
      <c r="E40" s="146"/>
    </row>
    <row r="41" spans="4:5" ht="14.25">
      <c r="D41" s="146"/>
      <c r="E41" s="147"/>
    </row>
  </sheetData>
  <sheetProtection/>
  <mergeCells count="2">
    <mergeCell ref="C12:D12"/>
    <mergeCell ref="C13:D13"/>
  </mergeCells>
  <printOptions/>
  <pageMargins left="0.7874015748031497" right="0.2755905511811024" top="0.7874015748031497" bottom="0.5905511811023623" header="0.35433070866141736" footer="0.35433070866141736"/>
  <pageSetup fitToHeight="1" fitToWidth="1" horizontalDpi="600" verticalDpi="600" orientation="portrait" paperSize="9" scale="93" r:id="rId2"/>
  <headerFooter alignWithMargins="0">
    <oddFooter>&amp;LAvstemminger ved årsavslutningen 2006
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9">
    <pageSetUpPr fitToPage="1"/>
  </sheetPr>
  <dimension ref="A1:E41"/>
  <sheetViews>
    <sheetView zoomScale="90" zoomScaleNormal="90" zoomScalePageLayoutView="0" workbookViewId="0" topLeftCell="A4">
      <selection activeCell="L51" sqref="L51"/>
    </sheetView>
  </sheetViews>
  <sheetFormatPr defaultColWidth="11.421875" defaultRowHeight="12.75"/>
  <cols>
    <col min="1" max="1" width="33.28125" style="0" customWidth="1"/>
    <col min="2" max="2" width="10.57421875" style="0" customWidth="1"/>
    <col min="3" max="4" width="17.8515625" style="0" customWidth="1"/>
    <col min="5" max="5" width="18.28125" style="0" bestFit="1" customWidth="1"/>
  </cols>
  <sheetData>
    <row r="1" ht="20.25">
      <c r="A1" s="38" t="s">
        <v>183</v>
      </c>
    </row>
    <row r="2" ht="15" customHeight="1">
      <c r="A2" s="1" t="s">
        <v>289</v>
      </c>
    </row>
    <row r="3" ht="15" customHeight="1"/>
    <row r="4" ht="15" customHeight="1"/>
    <row r="5" ht="15" customHeight="1"/>
    <row r="6" ht="15" customHeight="1">
      <c r="A6" s="1" t="s">
        <v>142</v>
      </c>
    </row>
    <row r="8" spans="1:5" ht="15" customHeight="1">
      <c r="A8" s="41"/>
      <c r="B8" s="109" t="s">
        <v>139</v>
      </c>
      <c r="C8" s="110" t="s">
        <v>138</v>
      </c>
      <c r="D8" s="110" t="s">
        <v>137</v>
      </c>
      <c r="E8" s="110" t="s">
        <v>140</v>
      </c>
    </row>
    <row r="9" spans="1:5" ht="12.75">
      <c r="A9" s="39" t="s">
        <v>121</v>
      </c>
      <c r="B9" s="40" t="s">
        <v>88</v>
      </c>
      <c r="C9" s="42">
        <f>+Balansen!E26</f>
        <v>202309.77</v>
      </c>
      <c r="D9" s="42">
        <f>+Balansen!D26</f>
        <v>202309.77</v>
      </c>
      <c r="E9" s="42">
        <f>+D9-C9</f>
        <v>0</v>
      </c>
    </row>
    <row r="10" spans="1:5" ht="12.75">
      <c r="A10" s="39" t="s">
        <v>123</v>
      </c>
      <c r="B10" s="40" t="s">
        <v>91</v>
      </c>
      <c r="C10" s="42">
        <f>+Balansen!E29</f>
        <v>0</v>
      </c>
      <c r="D10" s="42">
        <f>+Balansen!D29</f>
        <v>0</v>
      </c>
      <c r="E10" s="54">
        <f>+D10-C10</f>
        <v>0</v>
      </c>
    </row>
    <row r="11" spans="1:5" ht="12.75">
      <c r="A11" s="39" t="s">
        <v>184</v>
      </c>
      <c r="B11" s="40" t="s">
        <v>90</v>
      </c>
      <c r="C11" s="42">
        <f>+Balansen!E28</f>
        <v>448787.56</v>
      </c>
      <c r="D11" s="42">
        <f>+Balansen!D28</f>
        <v>448787.56</v>
      </c>
      <c r="E11" s="54">
        <f>+D11-C11</f>
        <v>0</v>
      </c>
    </row>
    <row r="12" spans="1:5" ht="12.75">
      <c r="A12" s="39" t="s">
        <v>122</v>
      </c>
      <c r="B12" s="40" t="s">
        <v>89</v>
      </c>
      <c r="C12" s="42">
        <f>+Balansen!E27</f>
        <v>682</v>
      </c>
      <c r="D12" s="42">
        <f>+Balansen!D27</f>
        <v>682</v>
      </c>
      <c r="E12" s="45">
        <f>+D12-C12</f>
        <v>0</v>
      </c>
    </row>
    <row r="13" spans="1:5" ht="15.75">
      <c r="A13" s="39" t="s">
        <v>141</v>
      </c>
      <c r="B13" s="40"/>
      <c r="C13" s="50"/>
      <c r="D13" s="50"/>
      <c r="E13" s="55">
        <f>SUM(E9:E12)</f>
        <v>0</v>
      </c>
    </row>
    <row r="14" ht="15" customHeight="1">
      <c r="A14" s="1"/>
    </row>
    <row r="15" ht="15" customHeight="1">
      <c r="A15" s="1"/>
    </row>
    <row r="16" ht="15" customHeight="1">
      <c r="A16" s="1" t="s">
        <v>152</v>
      </c>
    </row>
    <row r="17" spans="2:3" ht="12.75">
      <c r="B17" s="1" t="s">
        <v>155</v>
      </c>
      <c r="C17" s="88" t="s">
        <v>146</v>
      </c>
    </row>
    <row r="18" spans="1:3" ht="12.75">
      <c r="A18" s="39" t="s">
        <v>186</v>
      </c>
      <c r="B18" s="49" t="s">
        <v>39</v>
      </c>
      <c r="C18" s="42">
        <f>+'Dr.regnsk'!D49</f>
        <v>0</v>
      </c>
    </row>
    <row r="19" spans="1:3" ht="12.75">
      <c r="A19" s="39" t="s">
        <v>185</v>
      </c>
      <c r="B19" s="49" t="s">
        <v>46</v>
      </c>
      <c r="C19" s="42">
        <f>+'Dr.regnsk'!D56</f>
        <v>0</v>
      </c>
    </row>
    <row r="20" spans="1:3" ht="12.75">
      <c r="A20" s="39" t="s">
        <v>290</v>
      </c>
      <c r="B20" s="49" t="s">
        <v>40</v>
      </c>
      <c r="C20" s="42">
        <f>+'Dr.regnsk'!D50</f>
        <v>0</v>
      </c>
    </row>
    <row r="21" spans="1:3" ht="12.75">
      <c r="A21" s="39" t="s">
        <v>187</v>
      </c>
      <c r="B21" s="49" t="s">
        <v>47</v>
      </c>
      <c r="C21" s="42">
        <f>+'Dr.regnsk'!D57</f>
        <v>0</v>
      </c>
    </row>
    <row r="22" spans="1:5" ht="15.75">
      <c r="A22" s="51" t="s">
        <v>156</v>
      </c>
      <c r="C22" s="42">
        <f>-C18+C19-C20+C21</f>
        <v>0</v>
      </c>
      <c r="E22" s="58">
        <f>C22</f>
        <v>0</v>
      </c>
    </row>
    <row r="23" spans="1:5" ht="15" customHeight="1">
      <c r="A23" s="52"/>
      <c r="B23" s="23"/>
      <c r="C23" s="50"/>
      <c r="D23" s="23"/>
      <c r="E23" s="53"/>
    </row>
    <row r="24" spans="1:5" ht="15" customHeight="1">
      <c r="A24" s="52"/>
      <c r="B24" s="23"/>
      <c r="C24" s="50"/>
      <c r="D24" s="23"/>
      <c r="E24" s="53"/>
    </row>
    <row r="25" ht="15" customHeight="1">
      <c r="A25" s="1" t="s">
        <v>170</v>
      </c>
    </row>
    <row r="26" spans="2:3" ht="12.75">
      <c r="B26" s="1" t="s">
        <v>155</v>
      </c>
      <c r="C26" s="88" t="s">
        <v>147</v>
      </c>
    </row>
    <row r="27" spans="1:3" ht="12.75">
      <c r="A27" s="39" t="s">
        <v>291</v>
      </c>
      <c r="B27" s="49" t="s">
        <v>188</v>
      </c>
      <c r="C27" s="42">
        <f>+'Inv.regnsk.'!D43+'Inv.regnsk.'!D44</f>
        <v>0</v>
      </c>
    </row>
    <row r="28" spans="1:3" ht="12.75">
      <c r="A28" s="39" t="s">
        <v>185</v>
      </c>
      <c r="B28" s="49" t="s">
        <v>65</v>
      </c>
      <c r="C28" s="42">
        <f>+'Inv.regnsk.'!D30</f>
        <v>0</v>
      </c>
    </row>
    <row r="29" spans="1:3" ht="12.75">
      <c r="A29" s="39" t="s">
        <v>290</v>
      </c>
      <c r="B29" s="49" t="s">
        <v>40</v>
      </c>
      <c r="C29" s="42">
        <f>+'Inv.regnsk.'!D45</f>
        <v>0</v>
      </c>
    </row>
    <row r="30" spans="1:3" ht="12.75">
      <c r="A30" s="39" t="s">
        <v>187</v>
      </c>
      <c r="B30" s="49" t="s">
        <v>47</v>
      </c>
      <c r="C30" s="42">
        <f>+'Inv.regnsk.'!D31</f>
        <v>0</v>
      </c>
    </row>
    <row r="31" spans="1:5" ht="15.75">
      <c r="A31" s="51" t="s">
        <v>181</v>
      </c>
      <c r="C31" s="42">
        <f>-C27+C28-C29+C30</f>
        <v>0</v>
      </c>
      <c r="E31" s="58">
        <f>C31</f>
        <v>0</v>
      </c>
    </row>
    <row r="32" spans="1:5" ht="15.75">
      <c r="A32" s="52"/>
      <c r="B32" s="23"/>
      <c r="C32" s="50"/>
      <c r="D32" s="23"/>
      <c r="E32" s="53"/>
    </row>
    <row r="34" ht="13.5" thickBot="1">
      <c r="A34" s="1" t="s">
        <v>148</v>
      </c>
    </row>
    <row r="35" spans="1:5" ht="21" thickBot="1">
      <c r="A35" s="111" t="s">
        <v>182</v>
      </c>
      <c r="B35" s="47"/>
      <c r="C35" s="47"/>
      <c r="D35" s="47"/>
      <c r="E35" s="59">
        <f>+E22+E31</f>
        <v>0</v>
      </c>
    </row>
    <row r="38" ht="13.5" thickBot="1"/>
    <row r="39" spans="1:5" ht="21" thickBot="1">
      <c r="A39" s="111" t="s">
        <v>189</v>
      </c>
      <c r="B39" s="47"/>
      <c r="C39" s="47" t="s">
        <v>150</v>
      </c>
      <c r="D39" s="47"/>
      <c r="E39" s="59">
        <f>+E13-E35</f>
        <v>0</v>
      </c>
    </row>
    <row r="41" ht="12.75">
      <c r="A41" s="77"/>
    </row>
  </sheetData>
  <sheetProtection/>
  <printOptions/>
  <pageMargins left="0.7874015748031497" right="0.2755905511811024" top="0.7874015748031497" bottom="0.5905511811023623" header="0.35433070866141736" footer="0.35433070866141736"/>
  <pageSetup fitToHeight="1" fitToWidth="1" horizontalDpi="600" verticalDpi="600" orientation="portrait" paperSize="9" scale="95" r:id="rId2"/>
  <headerFooter alignWithMargins="0">
    <oddFooter>&amp;LAvstemminger ved årsavslutningen 2006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Follo Distriktsrevisjon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Sverre Jensen</dc:creator>
  <cp:keywords/>
  <dc:description/>
  <cp:lastModifiedBy>seb</cp:lastModifiedBy>
  <cp:lastPrinted>2015-04-07T11:26:41Z</cp:lastPrinted>
  <dcterms:created xsi:type="dcterms:W3CDTF">2001-12-07T08:55:00Z</dcterms:created>
  <dcterms:modified xsi:type="dcterms:W3CDTF">2015-11-30T12:26:48Z</dcterms:modified>
  <cp:category/>
  <cp:version/>
  <cp:contentType/>
  <cp:contentStatus/>
</cp:coreProperties>
</file>